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80" windowWidth="15120" windowHeight="6540" activeTab="0"/>
  </bookViews>
  <sheets>
    <sheet name="63 Ingresos y bfo neto compañia" sheetId="1" r:id="rId1"/>
  </sheets>
  <definedNames>
    <definedName name="_xlfn.IFERROR" hidden="1">#NAME?</definedName>
  </definedNames>
  <calcPr fullCalcOnLoad="1"/>
</workbook>
</file>

<file path=xl/comments1.xml><?xml version="1.0" encoding="utf-8"?>
<comments xmlns="http://schemas.openxmlformats.org/spreadsheetml/2006/main">
  <authors>
    <author>Andrea Gomez</author>
  </authors>
  <commentList>
    <comment ref="A98" authorId="0">
      <text>
        <r>
          <rPr>
            <b/>
            <sz val="9"/>
            <rFont val="Tahoma"/>
            <family val="2"/>
          </rPr>
          <t>Andrea Gomez:</t>
        </r>
        <r>
          <rPr>
            <sz val="9"/>
            <rFont val="Tahoma"/>
            <family val="2"/>
          </rPr>
          <t xml:space="preserve">
no sale en el resumen de expansión</t>
        </r>
      </text>
    </comment>
    <comment ref="A112" authorId="0">
      <text>
        <r>
          <rPr>
            <b/>
            <sz val="9"/>
            <rFont val="Tahoma"/>
            <family val="2"/>
          </rPr>
          <t>Andrea Gomez:</t>
        </r>
        <r>
          <rPr>
            <sz val="9"/>
            <rFont val="Tahoma"/>
            <family val="2"/>
          </rPr>
          <t xml:space="preserve">
no está en el resumen de expansión</t>
        </r>
      </text>
    </comment>
  </commentList>
</comments>
</file>

<file path=xl/sharedStrings.xml><?xml version="1.0" encoding="utf-8"?>
<sst xmlns="http://schemas.openxmlformats.org/spreadsheetml/2006/main" count="485" uniqueCount="243">
  <si>
    <t>PETRÓLEO Y ENERGÍA</t>
  </si>
  <si>
    <t>OIL AND ENERGY</t>
  </si>
  <si>
    <t>PETRÓLEO</t>
  </si>
  <si>
    <t>OIL</t>
  </si>
  <si>
    <t>Repsol</t>
  </si>
  <si>
    <t>ELECTRICIDAD Y GAS</t>
  </si>
  <si>
    <t>ELECTRICITY AND GAS</t>
  </si>
  <si>
    <t>Enagás</t>
  </si>
  <si>
    <t>Endesa</t>
  </si>
  <si>
    <t>Gas Natural</t>
  </si>
  <si>
    <t>Iberdrola</t>
  </si>
  <si>
    <t>ENERGÍAS RENOVABLES</t>
  </si>
  <si>
    <t>RENEWABLE ENERGY</t>
  </si>
  <si>
    <t>Fersa Energías Renovables</t>
  </si>
  <si>
    <t>Montebalito</t>
  </si>
  <si>
    <t>Solaria</t>
  </si>
  <si>
    <t>BASIC MATERIALS, INDUSTRY AND CONSTRUCTION</t>
  </si>
  <si>
    <t>MINERALES METALES Y TRANSFORMACIÓN</t>
  </si>
  <si>
    <t xml:space="preserve">MINERALS, METALS AND CONVERSION OF METALLIC PRODUCTS </t>
  </si>
  <si>
    <t>Acerinox</t>
  </si>
  <si>
    <t>Cie Automotive</t>
  </si>
  <si>
    <t>Lingotes Especiales</t>
  </si>
  <si>
    <t>Tubacex</t>
  </si>
  <si>
    <t>Tubos Reunidos</t>
  </si>
  <si>
    <t>FABRICACIÓN Y MONTAJE DE BIENES DE EQUIPO</t>
  </si>
  <si>
    <t>MANUFACTURE AND ASSEMBLY OF CAPITAL GOODS</t>
  </si>
  <si>
    <t>Azkoyen</t>
  </si>
  <si>
    <t>CAF</t>
  </si>
  <si>
    <t>Elecnor</t>
  </si>
  <si>
    <t>Gamesa</t>
  </si>
  <si>
    <t>Nicolás Correa</t>
  </si>
  <si>
    <t xml:space="preserve">CONSTRUCCION </t>
  </si>
  <si>
    <t xml:space="preserve">CONSTRUCTION </t>
  </si>
  <si>
    <t>Acciona</t>
  </si>
  <si>
    <t>ACS</t>
  </si>
  <si>
    <t xml:space="preserve">Ferrovial </t>
  </si>
  <si>
    <t>FCC</t>
  </si>
  <si>
    <t>Grupo empresarial San José</t>
  </si>
  <si>
    <t>MATERIALES DE CONSTRUCCIÓN</t>
  </si>
  <si>
    <t xml:space="preserve">CONSTRUCTION MATERIALS </t>
  </si>
  <si>
    <t>INDUSTRIA QUÍMICA</t>
  </si>
  <si>
    <t>Ercros</t>
  </si>
  <si>
    <t>INGENIERÍA Y OTROS</t>
  </si>
  <si>
    <t xml:space="preserve">ENGINEERING AND OTHERS </t>
  </si>
  <si>
    <t>Abengoa</t>
  </si>
  <si>
    <t>Fluidra</t>
  </si>
  <si>
    <t>Técnicas Reunidas</t>
  </si>
  <si>
    <t>BIENES DE CONSUMO</t>
  </si>
  <si>
    <t xml:space="preserve">CONSUMER GOODS </t>
  </si>
  <si>
    <t>ALIMENTACION Y BEBIDAS</t>
  </si>
  <si>
    <t xml:space="preserve">FOOD AND BEVERAGES </t>
  </si>
  <si>
    <t>Barón de Ley</t>
  </si>
  <si>
    <t>Bodegas Riojanas</t>
  </si>
  <si>
    <t>Ebro Foods</t>
  </si>
  <si>
    <t>Natra</t>
  </si>
  <si>
    <t>Pescanova</t>
  </si>
  <si>
    <t>Viscofán</t>
  </si>
  <si>
    <t>TEXTIL VESTIDO Y CALZADO</t>
  </si>
  <si>
    <t xml:space="preserve">TEXTILES, CLOTHING AND FOOTWEAR </t>
  </si>
  <si>
    <t>Dogi</t>
  </si>
  <si>
    <t>Sniace</t>
  </si>
  <si>
    <t>PAPEL Y ARTES GRÁFICAS</t>
  </si>
  <si>
    <t xml:space="preserve">PAPER AND GRAPHIC ARTS </t>
  </si>
  <si>
    <t>Europac</t>
  </si>
  <si>
    <t>Iberpapel</t>
  </si>
  <si>
    <t>PRODUCTOS FARMACÉUTICOS Y BIOTECNOLOGÍA</t>
  </si>
  <si>
    <t xml:space="preserve">PHARMACEUTICAL PRODUCTS AND BIOTECHNOLOGY </t>
  </si>
  <si>
    <t>Grifols</t>
  </si>
  <si>
    <t>Prim</t>
  </si>
  <si>
    <t>OTROS BIENES DE CONSUMO</t>
  </si>
  <si>
    <t>OTHER CONSUMER GOODS</t>
  </si>
  <si>
    <t>Vidrala</t>
  </si>
  <si>
    <t>SERVICIOS DE CONSUMO</t>
  </si>
  <si>
    <t>CONSUMER SERVICES</t>
  </si>
  <si>
    <t>OCIO TURISMO Y HOSTELERIA</t>
  </si>
  <si>
    <t>Codere</t>
  </si>
  <si>
    <t>NH Hoteles</t>
  </si>
  <si>
    <t>COMERCIO MINORISTA</t>
  </si>
  <si>
    <t xml:space="preserve">COMMERCE </t>
  </si>
  <si>
    <t>MEDIOS DE COMUNICACIÓN Y PUBLICIDAD</t>
  </si>
  <si>
    <t>MEDIA AND ADVERTISING</t>
  </si>
  <si>
    <t>Vertice 360º</t>
  </si>
  <si>
    <t>Vocento</t>
  </si>
  <si>
    <t>TRANSPORTE Y DISTRIBUCIÓN</t>
  </si>
  <si>
    <t>TRANSPORTATION AND DISTRIBUTION</t>
  </si>
  <si>
    <t>IAG</t>
  </si>
  <si>
    <t>AUTOPISTAS Y APARCAMIENTOS</t>
  </si>
  <si>
    <t xml:space="preserve">FREEWAYS AND PARKING LOTS </t>
  </si>
  <si>
    <t xml:space="preserve">Abertis </t>
  </si>
  <si>
    <t>OTROS SERVICIOS</t>
  </si>
  <si>
    <t xml:space="preserve">OTHER SERVICES </t>
  </si>
  <si>
    <t>Clínica Baviera</t>
  </si>
  <si>
    <t>Funespaña</t>
  </si>
  <si>
    <t>Prosegur</t>
  </si>
  <si>
    <t>SERVICIOS FINANCIEROS INMOBILIARIOS</t>
  </si>
  <si>
    <t>FINANCIAL AND REAL ESTATE SERVICES</t>
  </si>
  <si>
    <t>BANCA</t>
  </si>
  <si>
    <t>Bankinter</t>
  </si>
  <si>
    <t>BBVA</t>
  </si>
  <si>
    <t>Popular</t>
  </si>
  <si>
    <t>Sabadell</t>
  </si>
  <si>
    <t>Santander</t>
  </si>
  <si>
    <t>SEGUROS</t>
  </si>
  <si>
    <t xml:space="preserve">INSURANCE </t>
  </si>
  <si>
    <t>Mapfre</t>
  </si>
  <si>
    <t>CARTERA Y HOLDING</t>
  </si>
  <si>
    <t>PORTFOLIO AND HOLDING COMPANIES</t>
  </si>
  <si>
    <t>INMOBILIARIA Y OTROS</t>
  </si>
  <si>
    <t>REAL STATE AGENCIES AND OTHERS</t>
  </si>
  <si>
    <t xml:space="preserve">Inmobiliaria Colonial </t>
  </si>
  <si>
    <t>Renta Corporación</t>
  </si>
  <si>
    <t>Reyal Urbis</t>
  </si>
  <si>
    <t>Sotogrande</t>
  </si>
  <si>
    <t>SERVICIOS DE INVERSIÓN</t>
  </si>
  <si>
    <t xml:space="preserve">INVESTMENT SERVICES </t>
  </si>
  <si>
    <t>TECNOLOGÍA Y TELECOMUNICACIONES</t>
  </si>
  <si>
    <t>TECHNOLOGY AND TELECOMMUNICATIONS</t>
  </si>
  <si>
    <t>TELECOMUNICACIONES Y OTROS</t>
  </si>
  <si>
    <t>TELECOMMUNICATIONS AND OTHERS</t>
  </si>
  <si>
    <t>Telefónica</t>
  </si>
  <si>
    <t>ELECTRÓNICA Y SOFTWARE</t>
  </si>
  <si>
    <t xml:space="preserve">ELECTRONICS AND SOFTWARE </t>
  </si>
  <si>
    <t>Indra</t>
  </si>
  <si>
    <t>Tecnocom</t>
  </si>
  <si>
    <t>TOTAL SOCIEDADES DEL SIBE</t>
  </si>
  <si>
    <t>TOTAL SIBE COMPANIES</t>
  </si>
  <si>
    <t>Amper</t>
  </si>
  <si>
    <t>Bankia</t>
  </si>
  <si>
    <t>Caixabank</t>
  </si>
  <si>
    <t xml:space="preserve"> --</t>
  </si>
  <si>
    <t>2011</t>
  </si>
  <si>
    <t>2012</t>
  </si>
  <si>
    <t xml:space="preserve">Adveo </t>
  </si>
  <si>
    <t xml:space="preserve">Biosearch </t>
  </si>
  <si>
    <t xml:space="preserve">Mediaset </t>
  </si>
  <si>
    <t>Liberbank</t>
  </si>
  <si>
    <t xml:space="preserve">Renta 4 </t>
  </si>
  <si>
    <t xml:space="preserve">Quabit Inmobiliaria </t>
  </si>
  <si>
    <t xml:space="preserve">Nyesa </t>
  </si>
  <si>
    <t xml:space="preserve">Ezentis </t>
  </si>
  <si>
    <t>Inmobiliaria del Sur</t>
  </si>
  <si>
    <r>
      <t xml:space="preserve">MILLONES DE EUROS / </t>
    </r>
    <r>
      <rPr>
        <b/>
        <sz val="11"/>
        <color indexed="10"/>
        <rFont val="Arial"/>
        <family val="2"/>
      </rPr>
      <t>EUROS, IN MILLIONS</t>
    </r>
  </si>
  <si>
    <t>2015</t>
  </si>
  <si>
    <t xml:space="preserve">Ordinary revenue </t>
  </si>
  <si>
    <t xml:space="preserve">Profit attributable to group </t>
  </si>
  <si>
    <t>Red Eléctrica</t>
  </si>
  <si>
    <t>Saeta Yield</t>
  </si>
  <si>
    <t>--</t>
  </si>
  <si>
    <t>TOTAL PETRÓLEO Y ENERGÍA</t>
  </si>
  <si>
    <t>TOTAL OIL AND ENERGY</t>
  </si>
  <si>
    <t>MATERIALES BÁSICOS, INDUSTRIA Y CONSTRUCCIÓN</t>
  </si>
  <si>
    <t>Talgo</t>
  </si>
  <si>
    <t>Zardoya</t>
  </si>
  <si>
    <t>CLEOP</t>
  </si>
  <si>
    <t>OHL</t>
  </si>
  <si>
    <t>Sacyr</t>
  </si>
  <si>
    <t>COEMAC (Uralita)</t>
  </si>
  <si>
    <t>CHEMICALS</t>
  </si>
  <si>
    <t>Applus</t>
  </si>
  <si>
    <t>Duro Felguera</t>
  </si>
  <si>
    <t>General de Alquiler de Maquinaria</t>
  </si>
  <si>
    <t>Inypsa</t>
  </si>
  <si>
    <t>TOTAL MATERIALES BÁSICOS, INDUSTRIA Y CONSTRUCCIÓN</t>
  </si>
  <si>
    <t>TOTAL BASIC MATERIALS, INDUSTRY AND CONSTRUCTION</t>
  </si>
  <si>
    <t>Deoleo</t>
  </si>
  <si>
    <t>Naturhouse Health</t>
  </si>
  <si>
    <t>Adolfo Domínguez</t>
  </si>
  <si>
    <t>Inditex</t>
  </si>
  <si>
    <t>Adveo</t>
  </si>
  <si>
    <t>Ence</t>
  </si>
  <si>
    <t>Miquel y Costas</t>
  </si>
  <si>
    <t>Almirall</t>
  </si>
  <si>
    <t>Biosearch</t>
  </si>
  <si>
    <t>Faes Farma</t>
  </si>
  <si>
    <t>Pharma Mar</t>
  </si>
  <si>
    <t>Reig Jofre</t>
  </si>
  <si>
    <t xml:space="preserve">Rovi </t>
  </si>
  <si>
    <t>TOTAL BIENES DE CONSUMO</t>
  </si>
  <si>
    <t xml:space="preserve">TOTAL CONSUMER GOODS </t>
  </si>
  <si>
    <t>LEISURE, TOURISM AND HOTEL INDUSTRY</t>
  </si>
  <si>
    <t>DIA</t>
  </si>
  <si>
    <t>Service Point Solutions</t>
  </si>
  <si>
    <t>Service Point Solutionts</t>
  </si>
  <si>
    <t>Atresmedia</t>
  </si>
  <si>
    <t>Mediaset</t>
  </si>
  <si>
    <t>PRISA</t>
  </si>
  <si>
    <t>Aena</t>
  </si>
  <si>
    <t>Logista</t>
  </si>
  <si>
    <t>TOTAL SERVICIOS DE CONSUMO</t>
  </si>
  <si>
    <t>TOTAL CONSUMER SERVICES</t>
  </si>
  <si>
    <t>BANKS</t>
  </si>
  <si>
    <t>Catalana Occidente</t>
  </si>
  <si>
    <t>Corporación Financiera Alba</t>
  </si>
  <si>
    <t>Hispania</t>
  </si>
  <si>
    <t>Nyesa</t>
  </si>
  <si>
    <t>Quabit Inmobiliaria</t>
  </si>
  <si>
    <t>Urbas</t>
  </si>
  <si>
    <t>SOCIMI</t>
  </si>
  <si>
    <t>Axiare</t>
  </si>
  <si>
    <t>Lar España</t>
  </si>
  <si>
    <t>Merlin Properties</t>
  </si>
  <si>
    <t>Bolsas y Mercados Españoles</t>
  </si>
  <si>
    <t>TOTAL SERVICIOS FINANCIEROS INMOBILIARIOS</t>
  </si>
  <si>
    <t>TOTAL FINANCIAL AND REAL ESTATE SERVICES</t>
  </si>
  <si>
    <t>Cellnex</t>
  </si>
  <si>
    <t>Euskaltel</t>
  </si>
  <si>
    <t>Euskatel</t>
  </si>
  <si>
    <t>Ezentis</t>
  </si>
  <si>
    <t>Amadeus</t>
  </si>
  <si>
    <t>TOTAL TECNOLOGÍA Y TELECOMUNICACIONES</t>
  </si>
  <si>
    <t>TOTAL TECHNOLOGY AND TELECOMMUNICATIONS</t>
  </si>
  <si>
    <r>
      <t>INGRESOS DE EXPLOTACIÓN Y RESULTADOS DE LAS SOCIEDADES ESPAÑOLAS COTIZADAS EN EL MERCADO CONTINUO /</t>
    </r>
    <r>
      <rPr>
        <b/>
        <sz val="11"/>
        <color indexed="10"/>
        <rFont val="Arial"/>
        <family val="2"/>
      </rPr>
      <t xml:space="preserve">SPANISH </t>
    </r>
    <r>
      <rPr>
        <b/>
        <sz val="11"/>
        <color indexed="10"/>
        <rFont val="Arial"/>
        <family val="2"/>
      </rPr>
      <t xml:space="preserve">LISTED COMPANIES. ORDINARY REVENUE AND PROFIT ATTRIBUTABLE TO GROUP </t>
    </r>
  </si>
  <si>
    <t>Ingresos de explotación</t>
  </si>
  <si>
    <t>Resultados netos</t>
  </si>
  <si>
    <t xml:space="preserve">2013 </t>
  </si>
  <si>
    <t>2014</t>
  </si>
  <si>
    <t>2016</t>
  </si>
  <si>
    <t>2016/2015</t>
  </si>
  <si>
    <t xml:space="preserve"> </t>
  </si>
  <si>
    <t>Zardoya (cierre  30/11)</t>
  </si>
  <si>
    <t>Pescanova (cierre 31/11)</t>
  </si>
  <si>
    <t>Telepizza</t>
  </si>
  <si>
    <r>
      <t>Adolfo Domínguez (cierre 28/02)</t>
    </r>
    <r>
      <rPr>
        <b/>
        <vertAlign val="superscript"/>
        <sz val="9"/>
        <rFont val="Arial"/>
        <family val="2"/>
      </rPr>
      <t>(1)</t>
    </r>
  </si>
  <si>
    <t>Inditex (cierre 31/01)</t>
  </si>
  <si>
    <t>Oryzon Genomics</t>
  </si>
  <si>
    <t>Oryzon</t>
  </si>
  <si>
    <t>Indo (liquidación)</t>
  </si>
  <si>
    <t>Indo</t>
  </si>
  <si>
    <t>Meliá Hotels</t>
  </si>
  <si>
    <t>Parques Reunidos (cierre 30/09)</t>
  </si>
  <si>
    <t>Parques Reunidos</t>
  </si>
  <si>
    <t>Logista (cierre 30/09)</t>
  </si>
  <si>
    <t>Alantra Partners</t>
  </si>
  <si>
    <t>Fergo Aisa (liquidación)</t>
  </si>
  <si>
    <t>Fergo Aisa</t>
  </si>
  <si>
    <t>Martinsa Fadesa (liquidación)</t>
  </si>
  <si>
    <t>Martinsa Fadesa</t>
  </si>
  <si>
    <t>Realia</t>
  </si>
  <si>
    <t>Testa Inmuebles en Renta (absorbida)</t>
  </si>
  <si>
    <t>Testa Inmuebles en Renta</t>
  </si>
  <si>
    <t>Global Dominion Access</t>
  </si>
  <si>
    <r>
      <rPr>
        <b/>
        <sz val="8"/>
        <rFont val="Arial"/>
        <family val="2"/>
      </rPr>
      <t>Nota:</t>
    </r>
    <r>
      <rPr>
        <sz val="8"/>
        <rFont val="Arial"/>
        <family val="2"/>
      </rPr>
      <t xml:space="preserve"> Cuando una empresa o sector pasa de beneficios a pérdidas o viceversa se indica con un asterisco. Solo se consideran las compañias domésticas. Cuando no existan valores comparables en dos periodos consecutivos para una compañía, esta se excluye en el cómputo global. // </t>
    </r>
    <r>
      <rPr>
        <sz val="8"/>
        <color indexed="10"/>
        <rFont val="Arial"/>
        <family val="2"/>
      </rPr>
      <t>An asterisk shows a company or sector has changed from obtaining profits to have losses or viceversa. Only domestic companies are considered. When there are no comparable figures for two consecutive periods, the company is excluded in the overall sector calculation.</t>
    </r>
  </si>
  <si>
    <r>
      <t>(1). Para Adolfo Domínguez se consideran los resultados del primer semestre anualizados //</t>
    </r>
    <r>
      <rPr>
        <sz val="8"/>
        <color indexed="10"/>
        <rFont val="Arial"/>
        <family val="2"/>
      </rPr>
      <t xml:space="preserve"> Only first half a year available. Figures are an annualized estimation..</t>
    </r>
  </si>
</sst>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00\ _p_t_a_-;\-* #,##0.00\ _p_t_a_-;_-* &quot;-&quot;??\ _p_t_a_-;_-@_-"/>
    <numFmt numFmtId="165" formatCode="_-* #,##0\ _p_t_a_-;\-* #,##0\ _p_t_a_-;_-* &quot;-&quot;\ _p_t_a_-;_-@_-"/>
    <numFmt numFmtId="166" formatCode="_-* #,##0.00\ &quot;pta&quot;_-;\-* #,##0.00\ &quot;pta&quot;_-;_-* &quot;-&quot;??\ &quot;pta&quot;_-;_-@_-"/>
    <numFmt numFmtId="167" formatCode="_-* #,##0\ &quot;pta&quot;_-;\-* #,##0\ &quot;pta&quot;_-;_-* &quot;-&quot;\ &quot;pta&quot;_-;_-@_-"/>
    <numFmt numFmtId="168" formatCode="[$-40A]dddd\,\ dd&quot; de &quot;mmmm&quot; de &quot;yyyy"/>
    <numFmt numFmtId="169" formatCode="#,##0.00_);\(#,##0.00\)"/>
    <numFmt numFmtId="170" formatCode="#,##0.0000_);\(#,##0.0000\)"/>
    <numFmt numFmtId="171" formatCode="[$-C0A]dddd\,\ dd&quot; de &quot;mmmm&quot; de &quot;yyyy"/>
    <numFmt numFmtId="172" formatCode="dd\-mm\-yy;@"/>
    <numFmt numFmtId="173" formatCode="[$-C0A]mmmmm\-yy;@"/>
    <numFmt numFmtId="174" formatCode="0.0%"/>
    <numFmt numFmtId="175" formatCode="#,##0.0"/>
  </numFmts>
  <fonts count="56">
    <font>
      <sz val="10"/>
      <name val="Arial"/>
      <family val="2"/>
    </font>
    <font>
      <sz val="11"/>
      <color indexed="8"/>
      <name val="Calibri"/>
      <family val="2"/>
    </font>
    <font>
      <b/>
      <sz val="9"/>
      <name val="Arial"/>
      <family val="2"/>
    </font>
    <font>
      <u val="single"/>
      <sz val="10"/>
      <color indexed="12"/>
      <name val="MS Sans Serif"/>
      <family val="2"/>
    </font>
    <font>
      <u val="single"/>
      <sz val="10"/>
      <color indexed="14"/>
      <name val="MS Sans Serif"/>
      <family val="2"/>
    </font>
    <font>
      <sz val="9"/>
      <name val="Arial"/>
      <family val="2"/>
    </font>
    <font>
      <b/>
      <sz val="11"/>
      <name val="Arial"/>
      <family val="2"/>
    </font>
    <font>
      <sz val="10"/>
      <color indexed="22"/>
      <name val="Arial"/>
      <family val="2"/>
    </font>
    <font>
      <sz val="8"/>
      <name val="Arial"/>
      <family val="2"/>
    </font>
    <font>
      <b/>
      <sz val="8"/>
      <name val="Arial"/>
      <family val="2"/>
    </font>
    <font>
      <b/>
      <sz val="10"/>
      <name val="Arial"/>
      <family val="2"/>
    </font>
    <font>
      <b/>
      <sz val="11"/>
      <color indexed="10"/>
      <name val="Arial"/>
      <family val="2"/>
    </font>
    <font>
      <b/>
      <vertAlign val="superscript"/>
      <sz val="9"/>
      <name val="Arial"/>
      <family val="2"/>
    </font>
    <font>
      <sz val="8"/>
      <color indexed="10"/>
      <name val="Arial"/>
      <family val="2"/>
    </font>
    <font>
      <sz val="11"/>
      <color indexed="9"/>
      <name val="Calibri"/>
      <family val="2"/>
    </font>
    <font>
      <sz val="11"/>
      <color indexed="17"/>
      <name val="Calibri"/>
      <family val="2"/>
    </font>
    <font>
      <b/>
      <sz val="9"/>
      <color indexed="10"/>
      <name val="Arial"/>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9"/>
      <color indexed="10"/>
      <name val="Arial"/>
      <family val="2"/>
    </font>
    <font>
      <b/>
      <sz val="18"/>
      <color indexed="56"/>
      <name val="Cambria"/>
      <family val="2"/>
    </font>
    <font>
      <b/>
      <sz val="15"/>
      <color indexed="56"/>
      <name val="Calibri"/>
      <family val="2"/>
    </font>
    <font>
      <b/>
      <sz val="13"/>
      <color indexed="56"/>
      <name val="Calibri"/>
      <family val="2"/>
    </font>
    <font>
      <b/>
      <sz val="11"/>
      <color indexed="10"/>
      <name val="Calibri"/>
      <family val="2"/>
    </font>
    <font>
      <sz val="9"/>
      <color indexed="8"/>
      <name val="Arial"/>
      <family val="2"/>
    </font>
    <font>
      <b/>
      <sz val="9"/>
      <name val="Tahoma"/>
      <family val="2"/>
    </font>
    <font>
      <sz val="9"/>
      <name val="Tahoma"/>
      <family val="2"/>
    </font>
    <font>
      <sz val="11"/>
      <color theme="1"/>
      <name val="Calibri"/>
      <family val="2"/>
    </font>
    <font>
      <sz val="11"/>
      <color theme="0"/>
      <name val="Calibri"/>
      <family val="2"/>
    </font>
    <font>
      <sz val="11"/>
      <color rgb="FF006100"/>
      <name val="Calibri"/>
      <family val="2"/>
    </font>
    <font>
      <b/>
      <sz val="9"/>
      <color rgb="FFFF0000"/>
      <name val="Arial"/>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9"/>
      <color rgb="FFFF0000"/>
      <name val="Arial"/>
      <family val="2"/>
    </font>
    <font>
      <b/>
      <sz val="11"/>
      <color rgb="FFFF0000"/>
      <name val="Arial"/>
      <family val="2"/>
    </font>
    <font>
      <b/>
      <sz val="18"/>
      <color theme="3"/>
      <name val="Cambria"/>
      <family val="2"/>
    </font>
    <font>
      <b/>
      <sz val="15"/>
      <color theme="3"/>
      <name val="Calibri"/>
      <family val="2"/>
    </font>
    <font>
      <b/>
      <sz val="13"/>
      <color theme="3"/>
      <name val="Calibri"/>
      <family val="2"/>
    </font>
    <font>
      <b/>
      <sz val="11"/>
      <color rgb="FFFF0000"/>
      <name val="Calibri"/>
      <family val="2"/>
    </font>
    <font>
      <sz val="9"/>
      <color theme="1"/>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theme="0" tint="-0.04997999966144562"/>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24997000396251678"/>
        <bgColor indexed="64"/>
      </patternFill>
    </fill>
    <fill>
      <patternFill patternType="solid">
        <fgColor theme="0"/>
        <bgColor indexed="64"/>
      </patternFill>
    </fill>
    <fill>
      <patternFill patternType="solid">
        <fgColor theme="2" tint="-0.09996999800205231"/>
        <bgColor indexed="64"/>
      </patternFill>
    </fill>
  </fills>
  <borders count="37">
    <border>
      <left/>
      <right/>
      <top/>
      <bottom/>
      <diagonal/>
    </border>
    <border>
      <left>
        <color indexed="63"/>
      </left>
      <right style="medium"/>
      <top>
        <color indexed="63"/>
      </top>
      <bottom style="thin"/>
    </border>
    <border>
      <left>
        <color indexed="63"/>
      </left>
      <right>
        <color indexed="63"/>
      </right>
      <top>
        <color indexed="63"/>
      </top>
      <bottom style="thin"/>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medium"/>
      <right style="medium"/>
      <top style="medium"/>
      <bottom>
        <color indexed="63"/>
      </bottom>
    </border>
    <border>
      <left style="medium"/>
      <right style="medium"/>
      <top>
        <color indexed="63"/>
      </top>
      <bottom style="mediu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double"/>
      <bottom>
        <color indexed="63"/>
      </bottom>
    </border>
    <border>
      <left>
        <color indexed="63"/>
      </left>
      <right style="thin"/>
      <top>
        <color indexed="63"/>
      </top>
      <bottom>
        <color indexed="63"/>
      </bottom>
    </border>
    <border>
      <left style="thin"/>
      <right>
        <color indexed="63"/>
      </right>
      <top>
        <color indexed="63"/>
      </top>
      <bottom style="thin"/>
    </border>
    <border>
      <left style="medium"/>
      <right>
        <color indexed="63"/>
      </right>
      <top>
        <color indexed="63"/>
      </top>
      <bottom>
        <color indexed="63"/>
      </bottom>
    </border>
    <border>
      <left style="thin"/>
      <right>
        <color indexed="63"/>
      </right>
      <top style="thin"/>
      <bottom>
        <color indexed="63"/>
      </bottom>
    </border>
    <border>
      <left/>
      <right style="thin"/>
      <top style="thin"/>
      <bottom/>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top style="medium"/>
      <bottom/>
    </border>
    <border>
      <left/>
      <right style="thin"/>
      <top style="medium"/>
      <bottom/>
    </border>
    <border>
      <left>
        <color indexed="63"/>
      </left>
      <right>
        <color indexed="63"/>
      </right>
      <top style="medium"/>
      <bottom>
        <color indexed="63"/>
      </bottom>
    </border>
    <border>
      <left style="thin"/>
      <right style="medium"/>
      <top style="medium"/>
      <bottom/>
    </border>
    <border>
      <left style="medium"/>
      <right>
        <color indexed="63"/>
      </right>
      <top style="medium"/>
      <bottom>
        <color indexed="63"/>
      </bottom>
    </border>
    <border>
      <left style="thin"/>
      <right style="medium"/>
      <top/>
      <bottom style="thin"/>
    </border>
    <border>
      <left style="thin"/>
      <right style="medium"/>
      <top style="thin"/>
      <bottom/>
    </border>
    <border>
      <left style="medium"/>
      <right/>
      <top style="thin"/>
      <bottom/>
    </border>
    <border>
      <left style="thin"/>
      <right style="medium"/>
      <top/>
      <bottom/>
    </border>
    <border>
      <left style="medium"/>
      <right>
        <color indexed="63"/>
      </right>
      <top>
        <color indexed="63"/>
      </top>
      <bottom style="thin"/>
    </border>
    <border>
      <left>
        <color indexed="63"/>
      </left>
      <right style="thin"/>
      <top style="medium"/>
      <bottom style="medium"/>
    </border>
    <border>
      <left style="thin"/>
      <right style="medium"/>
      <top style="medium"/>
      <bottom style="medium"/>
    </border>
  </borders>
  <cellStyleXfs count="74">
    <xf numFmtId="0" fontId="0" fillId="0" borderId="0">
      <alignment/>
      <protection/>
    </xf>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7" fillId="20" borderId="0" applyNumberFormat="0" applyBorder="0" applyAlignment="0" applyProtection="0"/>
    <xf numFmtId="0" fontId="38" fillId="21" borderId="1" applyBorder="0">
      <alignment horizontal="center" vertical="center" wrapText="1"/>
      <protection/>
    </xf>
    <xf numFmtId="14" fontId="2" fillId="21" borderId="2">
      <alignment horizontal="center" vertical="center" wrapText="1"/>
      <protection/>
    </xf>
    <xf numFmtId="0" fontId="39" fillId="22" borderId="3" applyNumberFormat="0" applyAlignment="0" applyProtection="0"/>
    <xf numFmtId="0" fontId="40" fillId="23" borderId="4" applyNumberFormat="0" applyAlignment="0" applyProtection="0"/>
    <xf numFmtId="0" fontId="41" fillId="0" borderId="5" applyNumberFormat="0" applyFill="0" applyAlignment="0" applyProtection="0"/>
    <xf numFmtId="0" fontId="42" fillId="0" borderId="0" applyNumberFormat="0" applyFill="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29" borderId="0" applyNumberFormat="0" applyBorder="0" applyAlignment="0" applyProtection="0"/>
    <xf numFmtId="0" fontId="43" fillId="30" borderId="3" applyNumberFormat="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44" fillId="31" borderId="0" applyNumberFormat="0" applyBorder="0" applyAlignment="0" applyProtection="0"/>
    <xf numFmtId="164" fontId="0" fillId="0" borderId="0" applyFont="0" applyFill="0" applyBorder="0" applyAlignment="0" applyProtection="0"/>
    <xf numFmtId="165" fontId="0" fillId="0" borderId="0" applyFont="0" applyFill="0" applyBorder="0" applyAlignment="0" applyProtection="0"/>
    <xf numFmtId="166" fontId="0" fillId="0" borderId="0" applyFont="0" applyFill="0" applyBorder="0" applyAlignment="0" applyProtection="0"/>
    <xf numFmtId="167" fontId="0" fillId="0" borderId="0" applyFont="0" applyFill="0" applyBorder="0" applyAlignment="0" applyProtection="0"/>
    <xf numFmtId="0" fontId="45" fillId="32" borderId="0" applyNumberFormat="0" applyBorder="0" applyAlignment="0" applyProtection="0"/>
    <xf numFmtId="0" fontId="0" fillId="0" borderId="0">
      <alignment/>
      <protection/>
    </xf>
    <xf numFmtId="0" fontId="0" fillId="0" borderId="0">
      <alignment/>
      <protection/>
    </xf>
    <xf numFmtId="0" fontId="35" fillId="33" borderId="6" applyNumberFormat="0" applyFont="0" applyAlignment="0" applyProtection="0"/>
    <xf numFmtId="4" fontId="5" fillId="0" borderId="0" applyBorder="0">
      <alignment/>
      <protection/>
    </xf>
    <xf numFmtId="3" fontId="5" fillId="0" borderId="0" applyBorder="0">
      <alignment/>
      <protection/>
    </xf>
    <xf numFmtId="9" fontId="35" fillId="0" borderId="0" applyFont="0" applyFill="0" applyBorder="0" applyAlignment="0" applyProtection="0"/>
    <xf numFmtId="0" fontId="46" fillId="22" borderId="7" applyNumberFormat="0" applyAlignment="0" applyProtection="0"/>
    <xf numFmtId="49" fontId="5" fillId="0" borderId="0" applyNumberFormat="0" applyBorder="0">
      <alignment horizontal="left"/>
      <protection/>
    </xf>
    <xf numFmtId="0" fontId="47" fillId="0" borderId="0" applyNumberFormat="0" applyFill="0" applyBorder="0" applyAlignment="0" applyProtection="0"/>
    <xf numFmtId="0" fontId="2" fillId="0" borderId="0" applyFont="0" applyAlignment="0">
      <protection/>
    </xf>
    <xf numFmtId="0" fontId="48" fillId="0" borderId="0" applyNumberFormat="0" applyFill="0" applyBorder="0" applyAlignment="0" applyProtection="0"/>
    <xf numFmtId="0" fontId="49" fillId="0" borderId="0" applyNumberFormat="0" applyBorder="0">
      <alignment horizontal="left" vertical="center" wrapText="1"/>
      <protection/>
    </xf>
    <xf numFmtId="0" fontId="6" fillId="34" borderId="8">
      <alignment horizontal="left" wrapText="1"/>
      <protection/>
    </xf>
    <xf numFmtId="0" fontId="50" fillId="34" borderId="9">
      <alignment horizontal="left" wrapText="1"/>
      <protection/>
    </xf>
    <xf numFmtId="0" fontId="51" fillId="0" borderId="0" applyNumberFormat="0" applyFill="0" applyBorder="0" applyAlignment="0" applyProtection="0"/>
    <xf numFmtId="0" fontId="52" fillId="0" borderId="10" applyNumberFormat="0" applyFill="0" applyAlignment="0" applyProtection="0"/>
    <xf numFmtId="0" fontId="53" fillId="0" borderId="11" applyNumberFormat="0" applyFill="0" applyAlignment="0" applyProtection="0"/>
    <xf numFmtId="0" fontId="42" fillId="0" borderId="12" applyNumberFormat="0" applyFill="0" applyAlignment="0" applyProtection="0"/>
    <xf numFmtId="0" fontId="7" fillId="0" borderId="13" applyNumberFormat="0" applyFont="0" applyFill="0" applyAlignment="0" applyProtection="0"/>
  </cellStyleXfs>
  <cellXfs count="113">
    <xf numFmtId="0" fontId="0" fillId="0" borderId="0" xfId="0" applyAlignment="1">
      <alignment/>
    </xf>
    <xf numFmtId="0" fontId="0" fillId="35" borderId="0" xfId="0" applyFill="1" applyAlignment="1">
      <alignment/>
    </xf>
    <xf numFmtId="0" fontId="10" fillId="0" borderId="0" xfId="0" applyFont="1" applyAlignment="1">
      <alignment/>
    </xf>
    <xf numFmtId="0" fontId="10" fillId="35" borderId="0" xfId="0" applyFont="1" applyFill="1" applyAlignment="1">
      <alignment/>
    </xf>
    <xf numFmtId="0" fontId="0" fillId="0" borderId="0" xfId="0" applyFont="1" applyAlignment="1">
      <alignment/>
    </xf>
    <xf numFmtId="0" fontId="54" fillId="0" borderId="0" xfId="0" applyFont="1" applyAlignment="1">
      <alignment/>
    </xf>
    <xf numFmtId="0" fontId="49" fillId="0" borderId="14" xfId="66" applyBorder="1">
      <alignment horizontal="left" vertical="center" wrapText="1"/>
      <protection/>
    </xf>
    <xf numFmtId="49" fontId="2" fillId="21" borderId="15" xfId="35" applyNumberFormat="1" applyBorder="1">
      <alignment horizontal="center" vertical="center" wrapText="1"/>
      <protection/>
    </xf>
    <xf numFmtId="49" fontId="2" fillId="21" borderId="2" xfId="35" applyNumberFormat="1" applyBorder="1">
      <alignment horizontal="center" vertical="center" wrapText="1"/>
      <protection/>
    </xf>
    <xf numFmtId="0" fontId="2" fillId="0" borderId="16" xfId="0" applyNumberFormat="1" applyFont="1" applyBorder="1" applyAlignment="1" applyProtection="1">
      <alignment horizontal="left"/>
      <protection/>
    </xf>
    <xf numFmtId="0" fontId="5" fillId="0" borderId="16" xfId="0" applyNumberFormat="1" applyFont="1" applyBorder="1" applyAlignment="1" applyProtection="1">
      <alignment horizontal="left"/>
      <protection/>
    </xf>
    <xf numFmtId="0" fontId="49" fillId="0" borderId="14" xfId="66" applyFont="1" applyBorder="1">
      <alignment horizontal="left" vertical="center" wrapText="1"/>
      <protection/>
    </xf>
    <xf numFmtId="4" fontId="5" fillId="0" borderId="0" xfId="58" applyBorder="1" applyAlignment="1">
      <alignment horizontal="right"/>
      <protection/>
    </xf>
    <xf numFmtId="4" fontId="2" fillId="0" borderId="0" xfId="58" applyFont="1" applyBorder="1" applyAlignment="1">
      <alignment horizontal="right"/>
      <protection/>
    </xf>
    <xf numFmtId="0" fontId="0" fillId="0" borderId="0" xfId="0" applyFill="1" applyAlignment="1">
      <alignment/>
    </xf>
    <xf numFmtId="0" fontId="0" fillId="0" borderId="0" xfId="0" applyAlignment="1">
      <alignment horizontal="center"/>
    </xf>
    <xf numFmtId="0" fontId="2" fillId="21" borderId="17" xfId="34" applyFont="1" applyBorder="1" applyAlignment="1">
      <alignment vertical="center" wrapText="1"/>
      <protection/>
    </xf>
    <xf numFmtId="0" fontId="2" fillId="21" borderId="18" xfId="34" applyFont="1" applyBorder="1" applyAlignment="1">
      <alignment vertical="center" wrapText="1"/>
      <protection/>
    </xf>
    <xf numFmtId="0" fontId="38" fillId="21" borderId="19" xfId="34" applyBorder="1">
      <alignment horizontal="center" vertical="center" wrapText="1"/>
      <protection/>
    </xf>
    <xf numFmtId="0" fontId="38" fillId="21" borderId="0" xfId="34" applyBorder="1">
      <alignment horizontal="center" vertical="center" wrapText="1"/>
      <protection/>
    </xf>
    <xf numFmtId="0" fontId="2" fillId="0" borderId="17" xfId="0" applyFont="1" applyBorder="1" applyAlignment="1">
      <alignment vertical="center"/>
    </xf>
    <xf numFmtId="4" fontId="2" fillId="0" borderId="20" xfId="58" applyFont="1" applyBorder="1" applyAlignment="1">
      <alignment horizontal="right"/>
      <protection/>
    </xf>
    <xf numFmtId="4" fontId="2" fillId="0" borderId="20" xfId="58" applyFont="1" applyFill="1" applyBorder="1" applyAlignment="1">
      <alignment horizontal="right"/>
      <protection/>
    </xf>
    <xf numFmtId="0" fontId="2" fillId="0" borderId="19" xfId="0" applyNumberFormat="1" applyFont="1" applyBorder="1" applyAlignment="1" applyProtection="1">
      <alignment horizontal="left"/>
      <protection/>
    </xf>
    <xf numFmtId="4" fontId="5" fillId="0" borderId="0" xfId="58" applyFill="1" applyBorder="1" applyAlignment="1">
      <alignment horizontal="right"/>
      <protection/>
    </xf>
    <xf numFmtId="0" fontId="5" fillId="0" borderId="19" xfId="0" applyNumberFormat="1" applyFont="1" applyBorder="1" applyAlignment="1" applyProtection="1">
      <alignment horizontal="left"/>
      <protection/>
    </xf>
    <xf numFmtId="4" fontId="5" fillId="0" borderId="0" xfId="58" applyFont="1" applyFill="1" applyBorder="1" applyAlignment="1">
      <alignment horizontal="right"/>
      <protection/>
    </xf>
    <xf numFmtId="4" fontId="5" fillId="0" borderId="0" xfId="58" applyBorder="1" applyAlignment="1" quotePrefix="1">
      <alignment horizontal="right"/>
      <protection/>
    </xf>
    <xf numFmtId="0" fontId="2" fillId="0" borderId="19" xfId="0" applyNumberFormat="1" applyFont="1" applyBorder="1" applyAlignment="1" applyProtection="1">
      <alignment horizontal="left" wrapText="1"/>
      <protection/>
    </xf>
    <xf numFmtId="4" fontId="2" fillId="0" borderId="0" xfId="58" applyFont="1" applyFill="1" applyBorder="1" applyAlignment="1">
      <alignment horizontal="right"/>
      <protection/>
    </xf>
    <xf numFmtId="0" fontId="2" fillId="0" borderId="19" xfId="0" applyNumberFormat="1" applyFont="1" applyBorder="1" applyAlignment="1" applyProtection="1">
      <alignment horizontal="left" vertical="top" wrapText="1"/>
      <protection/>
    </xf>
    <xf numFmtId="0" fontId="5" fillId="0" borderId="19" xfId="0" applyNumberFormat="1" applyFont="1" applyFill="1" applyBorder="1" applyAlignment="1" applyProtection="1">
      <alignment horizontal="left"/>
      <protection/>
    </xf>
    <xf numFmtId="0" fontId="2" fillId="0" borderId="19" xfId="0" applyFont="1" applyBorder="1" applyAlignment="1">
      <alignment/>
    </xf>
    <xf numFmtId="3" fontId="5" fillId="0" borderId="19" xfId="0" applyNumberFormat="1" applyFont="1" applyBorder="1" applyAlignment="1" applyProtection="1">
      <alignment horizontal="left"/>
      <protection/>
    </xf>
    <xf numFmtId="3" fontId="5" fillId="0" borderId="19" xfId="0" applyNumberFormat="1" applyFont="1" applyFill="1" applyBorder="1" applyAlignment="1" applyProtection="1">
      <alignment horizontal="left"/>
      <protection/>
    </xf>
    <xf numFmtId="3" fontId="2" fillId="0" borderId="19" xfId="0" applyNumberFormat="1" applyFont="1" applyBorder="1" applyAlignment="1" applyProtection="1">
      <alignment horizontal="left"/>
      <protection/>
    </xf>
    <xf numFmtId="0" fontId="5" fillId="0" borderId="19" xfId="0" applyNumberFormat="1" applyFont="1" applyFill="1" applyBorder="1" applyAlignment="1" applyProtection="1">
      <alignment/>
      <protection/>
    </xf>
    <xf numFmtId="4" fontId="5" fillId="0" borderId="0" xfId="58" applyFill="1" applyBorder="1" applyAlignment="1" quotePrefix="1">
      <alignment horizontal="right"/>
      <protection/>
    </xf>
    <xf numFmtId="0" fontId="10" fillId="0" borderId="0" xfId="0" applyFont="1" applyFill="1" applyAlignment="1">
      <alignment/>
    </xf>
    <xf numFmtId="0" fontId="55" fillId="0" borderId="19" xfId="0" applyNumberFormat="1" applyFont="1" applyFill="1" applyBorder="1" applyAlignment="1" applyProtection="1">
      <alignment horizontal="left"/>
      <protection/>
    </xf>
    <xf numFmtId="3" fontId="2" fillId="0" borderId="19" xfId="0" applyNumberFormat="1" applyFont="1" applyFill="1" applyBorder="1" applyAlignment="1" applyProtection="1">
      <alignment/>
      <protection/>
    </xf>
    <xf numFmtId="0" fontId="5" fillId="0" borderId="19" xfId="0" applyFont="1" applyBorder="1" applyAlignment="1">
      <alignment/>
    </xf>
    <xf numFmtId="3" fontId="5" fillId="0" borderId="19" xfId="0" applyNumberFormat="1" applyFont="1" applyFill="1" applyBorder="1" applyAlignment="1" applyProtection="1">
      <alignment/>
      <protection/>
    </xf>
    <xf numFmtId="0" fontId="2" fillId="0" borderId="19" xfId="0" applyNumberFormat="1" applyFont="1" applyFill="1" applyBorder="1" applyAlignment="1" applyProtection="1">
      <alignment/>
      <protection/>
    </xf>
    <xf numFmtId="4" fontId="0" fillId="0" borderId="0" xfId="0" applyNumberFormat="1" applyFill="1" applyAlignment="1">
      <alignment/>
    </xf>
    <xf numFmtId="174" fontId="0" fillId="0" borderId="0" xfId="60" applyNumberFormat="1" applyFont="1" applyFill="1" applyAlignment="1">
      <alignment/>
    </xf>
    <xf numFmtId="14" fontId="2" fillId="21" borderId="15" xfId="35" applyBorder="1" applyAlignment="1">
      <alignment horizontal="center" vertical="center" wrapText="1"/>
      <protection/>
    </xf>
    <xf numFmtId="14" fontId="2" fillId="21" borderId="21" xfId="35" applyBorder="1" applyAlignment="1">
      <alignment horizontal="center" vertical="center" wrapText="1"/>
      <protection/>
    </xf>
    <xf numFmtId="0" fontId="6" fillId="34" borderId="22" xfId="67" applyBorder="1" applyAlignment="1">
      <alignment horizontal="left" wrapText="1"/>
      <protection/>
    </xf>
    <xf numFmtId="0" fontId="6" fillId="34" borderId="23" xfId="67" applyBorder="1" applyAlignment="1">
      <alignment horizontal="left" wrapText="1"/>
      <protection/>
    </xf>
    <xf numFmtId="0" fontId="6" fillId="34" borderId="24" xfId="67" applyBorder="1" applyAlignment="1">
      <alignment horizontal="left" wrapText="1"/>
      <protection/>
    </xf>
    <xf numFmtId="14" fontId="2" fillId="21" borderId="25" xfId="35" applyBorder="1" applyAlignment="1">
      <alignment horizontal="center" vertical="center" wrapText="1"/>
      <protection/>
    </xf>
    <xf numFmtId="14" fontId="2" fillId="21" borderId="26" xfId="35" applyBorder="1" applyAlignment="1">
      <alignment horizontal="center" vertical="center" wrapText="1"/>
      <protection/>
    </xf>
    <xf numFmtId="0" fontId="0" fillId="0" borderId="27" xfId="0" applyBorder="1" applyAlignment="1">
      <alignment/>
    </xf>
    <xf numFmtId="0" fontId="0" fillId="0" borderId="26" xfId="0" applyBorder="1" applyAlignment="1">
      <alignment/>
    </xf>
    <xf numFmtId="14" fontId="2" fillId="36" borderId="28" xfId="35" applyFill="1" applyBorder="1" applyAlignment="1">
      <alignment vertical="center" wrapText="1"/>
      <protection/>
    </xf>
    <xf numFmtId="14" fontId="2" fillId="21" borderId="29" xfId="35" applyBorder="1" applyAlignment="1">
      <alignment horizontal="center" vertical="center" wrapText="1"/>
      <protection/>
    </xf>
    <xf numFmtId="14" fontId="2" fillId="21" borderId="27" xfId="35" applyBorder="1" applyAlignment="1">
      <alignment horizontal="center" vertical="center" wrapText="1"/>
      <protection/>
    </xf>
    <xf numFmtId="14" fontId="2" fillId="21" borderId="28" xfId="35" applyBorder="1" applyAlignment="1">
      <alignment vertical="center" wrapText="1"/>
      <protection/>
    </xf>
    <xf numFmtId="4" fontId="2" fillId="21" borderId="2" xfId="35" applyNumberFormat="1" applyBorder="1">
      <alignment horizontal="center" vertical="center" wrapText="1"/>
      <protection/>
    </xf>
    <xf numFmtId="49" fontId="2" fillId="36" borderId="30" xfId="35" applyNumberFormat="1" applyFill="1" applyBorder="1" applyAlignment="1">
      <alignment horizontal="center" vertical="center" wrapText="1"/>
      <protection/>
    </xf>
    <xf numFmtId="0" fontId="38" fillId="21" borderId="17" xfId="34" applyBorder="1" applyAlignment="1">
      <alignment horizontal="center" vertical="center" wrapText="1"/>
      <protection/>
    </xf>
    <xf numFmtId="0" fontId="0" fillId="0" borderId="20" xfId="0" applyBorder="1" applyAlignment="1">
      <alignment/>
    </xf>
    <xf numFmtId="0" fontId="0" fillId="0" borderId="18" xfId="0" applyBorder="1" applyAlignment="1">
      <alignment/>
    </xf>
    <xf numFmtId="0" fontId="38" fillId="36" borderId="31" xfId="34" applyFill="1" applyBorder="1" applyAlignment="1">
      <alignment vertical="center" wrapText="1"/>
      <protection/>
    </xf>
    <xf numFmtId="0" fontId="38" fillId="21" borderId="32" xfId="34" applyBorder="1" applyAlignment="1">
      <alignment horizontal="center" vertical="center" wrapText="1"/>
      <protection/>
    </xf>
    <xf numFmtId="0" fontId="38" fillId="21" borderId="20" xfId="34" applyBorder="1" applyAlignment="1">
      <alignment horizontal="center" vertical="center" wrapText="1"/>
      <protection/>
    </xf>
    <xf numFmtId="0" fontId="2" fillId="21" borderId="15" xfId="34" applyFont="1" applyBorder="1" applyAlignment="1">
      <alignment vertical="center" wrapText="1"/>
      <protection/>
    </xf>
    <xf numFmtId="0" fontId="2" fillId="21" borderId="21" xfId="34" applyFont="1" applyBorder="1" applyAlignment="1">
      <alignment vertical="center" wrapText="1"/>
      <protection/>
    </xf>
    <xf numFmtId="0" fontId="38" fillId="36" borderId="30" xfId="34" applyFill="1" applyBorder="1" applyAlignment="1">
      <alignment horizontal="center" vertical="center" wrapText="1"/>
      <protection/>
    </xf>
    <xf numFmtId="0" fontId="38" fillId="0" borderId="18" xfId="66" applyFont="1" applyBorder="1" applyAlignment="1">
      <alignment horizontal="left" wrapText="1"/>
      <protection/>
    </xf>
    <xf numFmtId="4" fontId="2" fillId="0" borderId="20" xfId="58" applyNumberFormat="1" applyFont="1" applyFill="1" applyBorder="1" applyAlignment="1">
      <alignment horizontal="right"/>
      <protection/>
    </xf>
    <xf numFmtId="10" fontId="5" fillId="36" borderId="33" xfId="58" applyNumberFormat="1" applyFill="1" applyBorder="1" applyAlignment="1">
      <alignment horizontal="center"/>
      <protection/>
    </xf>
    <xf numFmtId="175" fontId="2" fillId="0" borderId="20" xfId="58" applyNumberFormat="1" applyFont="1" applyFill="1" applyBorder="1" applyAlignment="1">
      <alignment horizontal="right"/>
      <protection/>
    </xf>
    <xf numFmtId="174" fontId="5" fillId="36" borderId="33" xfId="58" applyNumberFormat="1" applyFill="1" applyBorder="1" applyAlignment="1">
      <alignment horizontal="center"/>
      <protection/>
    </xf>
    <xf numFmtId="0" fontId="38" fillId="0" borderId="14" xfId="66" applyFont="1" applyBorder="1" applyAlignment="1">
      <alignment horizontal="left" wrapText="1"/>
      <protection/>
    </xf>
    <xf numFmtId="4" fontId="5" fillId="0" borderId="0" xfId="58" applyNumberFormat="1" applyFill="1" applyBorder="1" applyAlignment="1">
      <alignment horizontal="right"/>
      <protection/>
    </xf>
    <xf numFmtId="0" fontId="49" fillId="0" borderId="14" xfId="66" applyFont="1" applyBorder="1" applyAlignment="1">
      <alignment horizontal="left" wrapText="1"/>
      <protection/>
    </xf>
    <xf numFmtId="0" fontId="49" fillId="0" borderId="14" xfId="66" applyBorder="1" applyAlignment="1">
      <alignment horizontal="left" wrapText="1"/>
      <protection/>
    </xf>
    <xf numFmtId="4" fontId="5" fillId="0" borderId="0" xfId="58" applyNumberFormat="1" applyFont="1" applyFill="1" applyBorder="1" applyAlignment="1">
      <alignment horizontal="right"/>
      <protection/>
    </xf>
    <xf numFmtId="0" fontId="2" fillId="36" borderId="15" xfId="0" applyNumberFormat="1" applyFont="1" applyFill="1" applyBorder="1" applyAlignment="1" applyProtection="1">
      <alignment horizontal="left"/>
      <protection/>
    </xf>
    <xf numFmtId="0" fontId="38" fillId="36" borderId="21" xfId="66" applyFont="1" applyFill="1" applyBorder="1" applyAlignment="1">
      <alignment horizontal="left" wrapText="1"/>
      <protection/>
    </xf>
    <xf numFmtId="4" fontId="2" fillId="36" borderId="2" xfId="58" applyFont="1" applyFill="1" applyBorder="1" applyAlignment="1">
      <alignment horizontal="right"/>
      <protection/>
    </xf>
    <xf numFmtId="4" fontId="2" fillId="36" borderId="2" xfId="58" applyNumberFormat="1" applyFont="1" applyFill="1" applyBorder="1" applyAlignment="1">
      <alignment horizontal="right"/>
      <protection/>
    </xf>
    <xf numFmtId="10" fontId="2" fillId="36" borderId="30" xfId="58" applyNumberFormat="1" applyFont="1" applyFill="1" applyBorder="1" applyAlignment="1">
      <alignment horizontal="center"/>
      <protection/>
    </xf>
    <xf numFmtId="4" fontId="2" fillId="0" borderId="0" xfId="58" applyNumberFormat="1" applyFont="1" applyFill="1" applyBorder="1" applyAlignment="1">
      <alignment horizontal="right"/>
      <protection/>
    </xf>
    <xf numFmtId="10" fontId="2" fillId="36" borderId="33" xfId="58" applyNumberFormat="1" applyFont="1" applyFill="1" applyBorder="1" applyAlignment="1">
      <alignment horizontal="center"/>
      <protection/>
    </xf>
    <xf numFmtId="0" fontId="49" fillId="0" borderId="14" xfId="66" applyFill="1" applyBorder="1" applyAlignment="1">
      <alignment horizontal="left" wrapText="1"/>
      <protection/>
    </xf>
    <xf numFmtId="3" fontId="2" fillId="36" borderId="15" xfId="0" applyNumberFormat="1" applyFont="1" applyFill="1" applyBorder="1" applyAlignment="1" applyProtection="1">
      <alignment horizontal="left" wrapText="1"/>
      <protection/>
    </xf>
    <xf numFmtId="0" fontId="38" fillId="36" borderId="14" xfId="66" applyFont="1" applyFill="1" applyBorder="1" applyAlignment="1">
      <alignment horizontal="left" wrapText="1"/>
      <protection/>
    </xf>
    <xf numFmtId="4" fontId="2" fillId="36" borderId="0" xfId="58" applyFont="1" applyFill="1" applyBorder="1" applyAlignment="1">
      <alignment horizontal="right"/>
      <protection/>
    </xf>
    <xf numFmtId="4" fontId="2" fillId="36" borderId="0" xfId="58" applyNumberFormat="1" applyFont="1" applyFill="1" applyBorder="1" applyAlignment="1">
      <alignment horizontal="right"/>
      <protection/>
    </xf>
    <xf numFmtId="10" fontId="2" fillId="36" borderId="31" xfId="58" applyNumberFormat="1" applyFont="1" applyFill="1" applyBorder="1" applyAlignment="1">
      <alignment horizontal="center"/>
      <protection/>
    </xf>
    <xf numFmtId="4" fontId="5" fillId="0" borderId="0" xfId="58" applyNumberFormat="1" applyFill="1" applyBorder="1" applyAlignment="1" quotePrefix="1">
      <alignment horizontal="right"/>
      <protection/>
    </xf>
    <xf numFmtId="4" fontId="10" fillId="0" borderId="0" xfId="0" applyNumberFormat="1" applyFont="1" applyFill="1" applyAlignment="1">
      <alignment/>
    </xf>
    <xf numFmtId="4" fontId="5" fillId="0" borderId="0" xfId="58" applyNumberFormat="1" applyBorder="1" applyAlignment="1">
      <alignment horizontal="right"/>
      <protection/>
    </xf>
    <xf numFmtId="0" fontId="49" fillId="0" borderId="14" xfId="0" applyNumberFormat="1" applyFont="1" applyBorder="1" applyAlignment="1" applyProtection="1">
      <alignment horizontal="left" wrapText="1"/>
      <protection/>
    </xf>
    <xf numFmtId="0" fontId="2" fillId="35" borderId="19" xfId="0" applyNumberFormat="1" applyFont="1" applyFill="1" applyBorder="1" applyAlignment="1" applyProtection="1">
      <alignment horizontal="left"/>
      <protection/>
    </xf>
    <xf numFmtId="0" fontId="5" fillId="0" borderId="19" xfId="0" applyFont="1" applyFill="1" applyBorder="1" applyAlignment="1">
      <alignment/>
    </xf>
    <xf numFmtId="0" fontId="55" fillId="0" borderId="16" xfId="0" applyNumberFormat="1" applyFont="1" applyFill="1" applyBorder="1" applyAlignment="1" applyProtection="1">
      <alignment horizontal="left"/>
      <protection/>
    </xf>
    <xf numFmtId="0" fontId="5" fillId="0" borderId="16" xfId="0" applyNumberFormat="1" applyFont="1" applyFill="1" applyBorder="1" applyAlignment="1" applyProtection="1">
      <alignment horizontal="left"/>
      <protection/>
    </xf>
    <xf numFmtId="3" fontId="2" fillId="36" borderId="34" xfId="0" applyNumberFormat="1" applyFont="1" applyFill="1" applyBorder="1" applyAlignment="1" applyProtection="1">
      <alignment horizontal="left" wrapText="1"/>
      <protection/>
    </xf>
    <xf numFmtId="0" fontId="2" fillId="36" borderId="22" xfId="0" applyNumberFormat="1" applyFont="1" applyFill="1" applyBorder="1" applyAlignment="1" applyProtection="1">
      <alignment horizontal="left"/>
      <protection/>
    </xf>
    <xf numFmtId="0" fontId="38" fillId="36" borderId="35" xfId="66" applyFont="1" applyFill="1" applyBorder="1" applyAlignment="1">
      <alignment horizontal="left" wrapText="1"/>
      <protection/>
    </xf>
    <xf numFmtId="4" fontId="2" fillId="36" borderId="23" xfId="58" applyFont="1" applyFill="1" applyBorder="1">
      <alignment/>
      <protection/>
    </xf>
    <xf numFmtId="4" fontId="2" fillId="36" borderId="23" xfId="58" applyNumberFormat="1" applyFont="1" applyFill="1" applyBorder="1">
      <alignment/>
      <protection/>
    </xf>
    <xf numFmtId="10" fontId="2" fillId="36" borderId="36" xfId="58" applyNumberFormat="1" applyFont="1" applyFill="1" applyBorder="1" applyAlignment="1">
      <alignment horizontal="center"/>
      <protection/>
    </xf>
    <xf numFmtId="0" fontId="8" fillId="0" borderId="27" xfId="62" applyNumberFormat="1" applyFont="1" applyBorder="1" applyAlignment="1">
      <alignment horizontal="left" wrapText="1"/>
      <protection/>
    </xf>
    <xf numFmtId="0" fontId="0" fillId="0" borderId="27" xfId="0" applyBorder="1" applyAlignment="1">
      <alignment horizontal="left" wrapText="1"/>
    </xf>
    <xf numFmtId="0" fontId="8" fillId="0" borderId="0" xfId="0" applyFont="1" applyAlignment="1">
      <alignment/>
    </xf>
    <xf numFmtId="0" fontId="0" fillId="0" borderId="0" xfId="0" applyAlignment="1">
      <alignment/>
    </xf>
    <xf numFmtId="0" fontId="0" fillId="0" borderId="0" xfId="0" applyFill="1" applyAlignment="1">
      <alignment/>
    </xf>
    <xf numFmtId="4" fontId="0" fillId="0" borderId="0" xfId="0" applyNumberFormat="1" applyFill="1" applyAlignment="1">
      <alignment/>
    </xf>
  </cellXfs>
  <cellStyles count="6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abecera ING" xfId="34"/>
    <cellStyle name="Cabeceras" xfId="35"/>
    <cellStyle name="Cálculo" xfId="36"/>
    <cellStyle name="Celda de comprobación" xfId="37"/>
    <cellStyle name="Celda vinculada" xfId="38"/>
    <cellStyle name="Encabezado 4" xfId="39"/>
    <cellStyle name="Énfasis1" xfId="40"/>
    <cellStyle name="Énfasis2" xfId="41"/>
    <cellStyle name="Énfasis3" xfId="42"/>
    <cellStyle name="Énfasis4" xfId="43"/>
    <cellStyle name="Énfasis5" xfId="44"/>
    <cellStyle name="Énfasis6" xfId="45"/>
    <cellStyle name="Entrada" xfId="46"/>
    <cellStyle name="Hyperlink" xfId="47"/>
    <cellStyle name="Followed Hyperlink" xfId="48"/>
    <cellStyle name="Incorrecto" xfId="49"/>
    <cellStyle name="Comma" xfId="50"/>
    <cellStyle name="Comma [0]" xfId="51"/>
    <cellStyle name="Currency" xfId="52"/>
    <cellStyle name="Currency [0]" xfId="53"/>
    <cellStyle name="Neutral" xfId="54"/>
    <cellStyle name="Normal 2" xfId="55"/>
    <cellStyle name="Normal 3" xfId="56"/>
    <cellStyle name="Notas" xfId="57"/>
    <cellStyle name="numero" xfId="58"/>
    <cellStyle name="numero sin decimales" xfId="59"/>
    <cellStyle name="Percent" xfId="60"/>
    <cellStyle name="Salida" xfId="61"/>
    <cellStyle name="Texto" xfId="62"/>
    <cellStyle name="Texto de advertencia" xfId="63"/>
    <cellStyle name="Texto destacado" xfId="64"/>
    <cellStyle name="Texto explicativo" xfId="65"/>
    <cellStyle name="Texto ING" xfId="66"/>
    <cellStyle name="Titular" xfId="67"/>
    <cellStyle name="Titular ING" xfId="68"/>
    <cellStyle name="Título" xfId="69"/>
    <cellStyle name="Título 1" xfId="70"/>
    <cellStyle name="Título 2" xfId="71"/>
    <cellStyle name="Título 3" xfId="72"/>
    <cellStyle name="Total" xfId="7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223"/>
  <sheetViews>
    <sheetView tabSelected="1" zoomScalePageLayoutView="0" workbookViewId="0" topLeftCell="A1">
      <selection activeCell="A173" sqref="A173:P173"/>
    </sheetView>
  </sheetViews>
  <sheetFormatPr defaultColWidth="11.421875" defaultRowHeight="12.75"/>
  <cols>
    <col min="1" max="1" width="41.28125" style="0" customWidth="1"/>
    <col min="2" max="2" width="42.28125" style="5" customWidth="1"/>
    <col min="3" max="3" width="13.00390625" style="0" bestFit="1" customWidth="1"/>
    <col min="4" max="4" width="12.00390625" style="0" bestFit="1" customWidth="1"/>
    <col min="5" max="6" width="13.00390625" style="0" bestFit="1" customWidth="1"/>
    <col min="7" max="7" width="12.28125" style="14" bestFit="1" customWidth="1"/>
    <col min="8" max="8" width="11.57421875" style="15" bestFit="1" customWidth="1"/>
    <col min="9" max="10" width="11.421875" style="0" bestFit="1" customWidth="1"/>
    <col min="11" max="11" width="11.57421875" style="0" bestFit="1" customWidth="1"/>
    <col min="12" max="12" width="11.7109375" style="0" bestFit="1" customWidth="1"/>
    <col min="13" max="13" width="12.00390625" style="14" bestFit="1" customWidth="1"/>
    <col min="14" max="14" width="11.57421875" style="15" bestFit="1" customWidth="1"/>
  </cols>
  <sheetData>
    <row r="1" spans="1:16" s="1" customFormat="1" ht="15.75" customHeight="1" thickBot="1">
      <c r="A1" s="48" t="s">
        <v>211</v>
      </c>
      <c r="B1" s="49"/>
      <c r="C1" s="49"/>
      <c r="D1" s="49"/>
      <c r="E1" s="49"/>
      <c r="F1" s="49"/>
      <c r="G1" s="49"/>
      <c r="H1" s="49"/>
      <c r="I1" s="49"/>
      <c r="J1" s="49"/>
      <c r="K1" s="49"/>
      <c r="L1" s="49"/>
      <c r="M1" s="49"/>
      <c r="N1" s="49"/>
      <c r="O1" s="49"/>
      <c r="P1" s="50"/>
    </row>
    <row r="2" spans="1:16" s="1" customFormat="1" ht="15.75" customHeight="1" thickBot="1">
      <c r="A2" s="48" t="s">
        <v>141</v>
      </c>
      <c r="B2" s="49"/>
      <c r="C2" s="49"/>
      <c r="D2" s="49"/>
      <c r="E2" s="49"/>
      <c r="F2" s="49"/>
      <c r="G2" s="49"/>
      <c r="H2" s="49"/>
      <c r="I2" s="49"/>
      <c r="J2" s="49"/>
      <c r="K2" s="49"/>
      <c r="L2" s="49"/>
      <c r="M2" s="49"/>
      <c r="N2" s="49"/>
      <c r="O2" s="49"/>
      <c r="P2" s="50"/>
    </row>
    <row r="3" spans="1:16" ht="12.75" customHeight="1">
      <c r="A3" s="51"/>
      <c r="B3" s="52"/>
      <c r="C3" s="51" t="s">
        <v>212</v>
      </c>
      <c r="D3" s="53"/>
      <c r="E3" s="53"/>
      <c r="F3" s="53"/>
      <c r="G3" s="53"/>
      <c r="H3" s="54"/>
      <c r="I3" s="55"/>
      <c r="J3" s="56" t="s">
        <v>213</v>
      </c>
      <c r="K3" s="57"/>
      <c r="L3" s="57"/>
      <c r="M3" s="57"/>
      <c r="N3" s="57"/>
      <c r="O3" s="57"/>
      <c r="P3" s="58"/>
    </row>
    <row r="4" spans="1:16" ht="12.75">
      <c r="A4" s="46"/>
      <c r="B4" s="47"/>
      <c r="C4" s="7" t="s">
        <v>130</v>
      </c>
      <c r="D4" s="8" t="s">
        <v>131</v>
      </c>
      <c r="E4" s="8" t="s">
        <v>214</v>
      </c>
      <c r="F4" s="8" t="s">
        <v>215</v>
      </c>
      <c r="G4" s="8" t="s">
        <v>142</v>
      </c>
      <c r="H4" s="59" t="s">
        <v>216</v>
      </c>
      <c r="I4" s="60" t="s">
        <v>217</v>
      </c>
      <c r="J4" s="8" t="s">
        <v>130</v>
      </c>
      <c r="K4" s="8" t="s">
        <v>131</v>
      </c>
      <c r="L4" s="8" t="s">
        <v>214</v>
      </c>
      <c r="M4" s="8" t="s">
        <v>215</v>
      </c>
      <c r="N4" s="8" t="s">
        <v>142</v>
      </c>
      <c r="O4" s="8" t="s">
        <v>216</v>
      </c>
      <c r="P4" s="60" t="s">
        <v>217</v>
      </c>
    </row>
    <row r="5" spans="1:16" s="2" customFormat="1" ht="12.75" customHeight="1">
      <c r="A5" s="16" t="s">
        <v>218</v>
      </c>
      <c r="B5" s="17"/>
      <c r="C5" s="61" t="s">
        <v>143</v>
      </c>
      <c r="D5" s="62"/>
      <c r="E5" s="62"/>
      <c r="F5" s="62"/>
      <c r="G5" s="62"/>
      <c r="H5" s="63"/>
      <c r="I5" s="64"/>
      <c r="J5" s="65" t="s">
        <v>144</v>
      </c>
      <c r="K5" s="66"/>
      <c r="L5" s="66"/>
      <c r="M5" s="66"/>
      <c r="N5" s="66"/>
      <c r="O5" s="66"/>
      <c r="P5" s="64"/>
    </row>
    <row r="6" spans="1:16" ht="12.75">
      <c r="A6" s="67"/>
      <c r="B6" s="68"/>
      <c r="C6" s="18">
        <v>2011</v>
      </c>
      <c r="D6" s="19">
        <v>2012</v>
      </c>
      <c r="E6" s="19">
        <v>2013</v>
      </c>
      <c r="F6" s="19">
        <v>2014</v>
      </c>
      <c r="G6" s="19">
        <v>2015</v>
      </c>
      <c r="H6" s="19">
        <v>2016</v>
      </c>
      <c r="I6" s="69" t="s">
        <v>217</v>
      </c>
      <c r="J6" s="19">
        <v>2011</v>
      </c>
      <c r="K6" s="19">
        <v>2012</v>
      </c>
      <c r="L6" s="19">
        <v>2013</v>
      </c>
      <c r="M6" s="19">
        <v>2014</v>
      </c>
      <c r="N6" s="19">
        <v>2015</v>
      </c>
      <c r="O6" s="19">
        <v>2016</v>
      </c>
      <c r="P6" s="69" t="s">
        <v>217</v>
      </c>
    </row>
    <row r="7" spans="1:16" ht="12.75">
      <c r="A7" s="20" t="s">
        <v>0</v>
      </c>
      <c r="B7" s="70" t="s">
        <v>1</v>
      </c>
      <c r="C7" s="21"/>
      <c r="D7" s="21"/>
      <c r="E7" s="21"/>
      <c r="F7" s="21"/>
      <c r="G7" s="22"/>
      <c r="H7" s="71"/>
      <c r="I7" s="72">
        <f aca="true" t="shared" si="0" ref="I7:I70">_xlfn.IFERROR(IF(H7/G7-1&gt;1,"*",IF(H7/G7-1&lt;-1,"*",IF(G7&gt;0,IF(H7&lt;0,"*",H7/G7-1),IF(H7&gt;0,"*",(H7/G7-1)*-1)))),"")</f>
      </c>
      <c r="J7" s="21"/>
      <c r="K7" s="21"/>
      <c r="L7" s="21"/>
      <c r="M7" s="21"/>
      <c r="N7" s="22"/>
      <c r="O7" s="73"/>
      <c r="P7" s="74">
        <f>_xlfn.IFERROR(IF(O7/N7-1&gt;1,"*",IF(O7/N7-1&lt;-1,"*",IF(N7&gt;0,IF(O7&lt;0,"*",O7/N7-1),IF(O7&gt;0,"*",(O7/N7-1)*-1)))),"")</f>
      </c>
    </row>
    <row r="8" spans="1:16" ht="12.75">
      <c r="A8" s="23" t="s">
        <v>2</v>
      </c>
      <c r="B8" s="75" t="s">
        <v>3</v>
      </c>
      <c r="C8" s="24"/>
      <c r="D8" s="24"/>
      <c r="E8" s="24"/>
      <c r="F8" s="24"/>
      <c r="G8" s="24"/>
      <c r="H8" s="76"/>
      <c r="I8" s="72">
        <f t="shared" si="0"/>
      </c>
      <c r="J8" s="24"/>
      <c r="K8" s="24"/>
      <c r="L8" s="24"/>
      <c r="M8" s="24"/>
      <c r="N8" s="24"/>
      <c r="O8" s="76"/>
      <c r="P8" s="72">
        <f aca="true" t="shared" si="1" ref="P8:P71">_xlfn.IFERROR(IF(O8/N8-1&gt;1,"*",IF(O8/N8-1&lt;-1,"*",IF(N8&gt;0,IF(O8&lt;0,"*",O8/N8-1),IF(O8&gt;0,"*",(O8/N8-1)*-1)))),"")</f>
      </c>
    </row>
    <row r="9" spans="1:16" ht="12.75">
      <c r="A9" s="25" t="s">
        <v>4</v>
      </c>
      <c r="B9" s="77" t="s">
        <v>4</v>
      </c>
      <c r="C9" s="24">
        <v>50903</v>
      </c>
      <c r="D9" s="24">
        <v>57222</v>
      </c>
      <c r="E9" s="24">
        <v>46854</v>
      </c>
      <c r="F9" s="24">
        <v>45842</v>
      </c>
      <c r="G9" s="24">
        <v>39737</v>
      </c>
      <c r="H9" s="76">
        <v>34689</v>
      </c>
      <c r="I9" s="72">
        <f t="shared" si="0"/>
        <v>-0.1270352568135491</v>
      </c>
      <c r="J9" s="24">
        <v>2193</v>
      </c>
      <c r="K9" s="24">
        <v>2060</v>
      </c>
      <c r="L9" s="24">
        <v>195</v>
      </c>
      <c r="M9" s="24">
        <v>1612</v>
      </c>
      <c r="N9" s="24">
        <v>-1398</v>
      </c>
      <c r="O9" s="76">
        <v>1736</v>
      </c>
      <c r="P9" s="72" t="str">
        <f t="shared" si="1"/>
        <v>*</v>
      </c>
    </row>
    <row r="10" spans="1:16" ht="12.75">
      <c r="A10" s="23" t="s">
        <v>5</v>
      </c>
      <c r="B10" s="75" t="s">
        <v>6</v>
      </c>
      <c r="C10" s="24"/>
      <c r="D10" s="24"/>
      <c r="E10" s="24"/>
      <c r="F10" s="24"/>
      <c r="G10" s="24"/>
      <c r="H10" s="76"/>
      <c r="I10" s="72">
        <f t="shared" si="0"/>
      </c>
      <c r="J10" s="24"/>
      <c r="K10" s="24"/>
      <c r="L10" s="24"/>
      <c r="M10" s="24"/>
      <c r="N10" s="24"/>
      <c r="O10" s="76"/>
      <c r="P10" s="72">
        <f t="shared" si="1"/>
      </c>
    </row>
    <row r="11" spans="1:16" ht="12.75">
      <c r="A11" s="25" t="s">
        <v>7</v>
      </c>
      <c r="B11" s="78" t="s">
        <v>7</v>
      </c>
      <c r="C11" s="24">
        <v>1096.28</v>
      </c>
      <c r="D11" s="24">
        <v>1180.059</v>
      </c>
      <c r="E11" s="24">
        <v>1232.982</v>
      </c>
      <c r="F11" s="24">
        <v>1206.192</v>
      </c>
      <c r="G11" s="24">
        <v>1196.366</v>
      </c>
      <c r="H11" s="76">
        <v>1187.994</v>
      </c>
      <c r="I11" s="72">
        <f t="shared" si="0"/>
        <v>-0.006997858514869226</v>
      </c>
      <c r="J11" s="24">
        <v>364.643</v>
      </c>
      <c r="K11" s="24">
        <v>379.508</v>
      </c>
      <c r="L11" s="24">
        <v>403.183</v>
      </c>
      <c r="M11" s="24">
        <v>406.533</v>
      </c>
      <c r="N11" s="24">
        <v>412.662</v>
      </c>
      <c r="O11" s="76">
        <v>417.222</v>
      </c>
      <c r="P11" s="72">
        <f t="shared" si="1"/>
        <v>0.011050205737383134</v>
      </c>
    </row>
    <row r="12" spans="1:16" ht="12.75">
      <c r="A12" s="25" t="s">
        <v>8</v>
      </c>
      <c r="B12" s="78" t="s">
        <v>8</v>
      </c>
      <c r="C12" s="24">
        <v>30827</v>
      </c>
      <c r="D12" s="24">
        <v>32284</v>
      </c>
      <c r="E12" s="24">
        <v>20509</v>
      </c>
      <c r="F12" s="24">
        <v>20473</v>
      </c>
      <c r="G12" s="24">
        <v>19281</v>
      </c>
      <c r="H12" s="76">
        <v>18313</v>
      </c>
      <c r="I12" s="72">
        <f t="shared" si="0"/>
        <v>-0.05020486489289977</v>
      </c>
      <c r="J12" s="24">
        <v>2212</v>
      </c>
      <c r="K12" s="24">
        <v>2034</v>
      </c>
      <c r="L12" s="24">
        <v>1879</v>
      </c>
      <c r="M12" s="24">
        <v>3337</v>
      </c>
      <c r="N12" s="24">
        <v>1086</v>
      </c>
      <c r="O12" s="76">
        <v>1411</v>
      </c>
      <c r="P12" s="72">
        <f t="shared" si="1"/>
        <v>0.29926335174953955</v>
      </c>
    </row>
    <row r="13" spans="1:16" s="3" customFormat="1" ht="12.75">
      <c r="A13" s="25" t="s">
        <v>9</v>
      </c>
      <c r="B13" s="78" t="s">
        <v>9</v>
      </c>
      <c r="C13" s="24">
        <v>21076.019</v>
      </c>
      <c r="D13" s="24">
        <v>24904.13</v>
      </c>
      <c r="E13" s="24">
        <v>24322.491</v>
      </c>
      <c r="F13" s="24">
        <v>24697.306</v>
      </c>
      <c r="G13" s="24">
        <v>26014.822</v>
      </c>
      <c r="H13" s="76">
        <v>23183.718</v>
      </c>
      <c r="I13" s="72">
        <f t="shared" si="0"/>
        <v>-0.10882657586509714</v>
      </c>
      <c r="J13" s="24">
        <v>1325.785</v>
      </c>
      <c r="K13" s="24">
        <v>1440.179</v>
      </c>
      <c r="L13" s="24">
        <v>1444.563</v>
      </c>
      <c r="M13" s="24">
        <v>1461.716</v>
      </c>
      <c r="N13" s="24">
        <v>1501.854</v>
      </c>
      <c r="O13" s="76">
        <v>1347.182</v>
      </c>
      <c r="P13" s="72">
        <f t="shared" si="1"/>
        <v>-0.10298737427206639</v>
      </c>
    </row>
    <row r="14" spans="1:16" ht="12.75">
      <c r="A14" s="25" t="s">
        <v>10</v>
      </c>
      <c r="B14" s="78" t="s">
        <v>10</v>
      </c>
      <c r="C14" s="24">
        <v>31648.035</v>
      </c>
      <c r="D14" s="24">
        <v>34201.193</v>
      </c>
      <c r="E14" s="24">
        <v>31077.112</v>
      </c>
      <c r="F14" s="24">
        <v>30032.27</v>
      </c>
      <c r="G14" s="24">
        <v>31418.693</v>
      </c>
      <c r="H14" s="76">
        <v>29215.382</v>
      </c>
      <c r="I14" s="72">
        <f t="shared" si="0"/>
        <v>-0.07012739199558682</v>
      </c>
      <c r="J14" s="24">
        <v>2804.545</v>
      </c>
      <c r="K14" s="24">
        <v>2765.093</v>
      </c>
      <c r="L14" s="24">
        <v>2571.804</v>
      </c>
      <c r="M14" s="24">
        <v>2326.516</v>
      </c>
      <c r="N14" s="24">
        <v>2421.578</v>
      </c>
      <c r="O14" s="76">
        <v>2704.988</v>
      </c>
      <c r="P14" s="72">
        <f t="shared" si="1"/>
        <v>0.11703525552346439</v>
      </c>
    </row>
    <row r="15" spans="1:16" ht="12.75">
      <c r="A15" s="25" t="s">
        <v>145</v>
      </c>
      <c r="B15" s="77" t="s">
        <v>145</v>
      </c>
      <c r="C15" s="26">
        <v>1637.336</v>
      </c>
      <c r="D15" s="26">
        <v>1755.256</v>
      </c>
      <c r="E15" s="26">
        <v>1758.266</v>
      </c>
      <c r="F15" s="26">
        <v>1846.714</v>
      </c>
      <c r="G15" s="26">
        <v>1938.939</v>
      </c>
      <c r="H15" s="79">
        <v>1932.343</v>
      </c>
      <c r="I15" s="72">
        <f t="shared" si="0"/>
        <v>-0.0034018605020580406</v>
      </c>
      <c r="J15" s="26">
        <v>460.348</v>
      </c>
      <c r="K15" s="26">
        <v>492.288</v>
      </c>
      <c r="L15" s="26">
        <v>529.139</v>
      </c>
      <c r="M15" s="26">
        <v>717.821</v>
      </c>
      <c r="N15" s="26">
        <v>606.013</v>
      </c>
      <c r="O15" s="79">
        <v>636.92</v>
      </c>
      <c r="P15" s="72">
        <f t="shared" si="1"/>
        <v>0.05100055609368104</v>
      </c>
    </row>
    <row r="16" spans="1:16" ht="12.75">
      <c r="A16" s="23" t="s">
        <v>11</v>
      </c>
      <c r="B16" s="75" t="s">
        <v>12</v>
      </c>
      <c r="C16" s="24"/>
      <c r="D16" s="24"/>
      <c r="E16" s="24"/>
      <c r="F16" s="24"/>
      <c r="G16" s="24"/>
      <c r="H16" s="76"/>
      <c r="I16" s="72">
        <f t="shared" si="0"/>
      </c>
      <c r="J16" s="24"/>
      <c r="K16" s="24"/>
      <c r="L16" s="24"/>
      <c r="M16" s="24"/>
      <c r="N16" s="24"/>
      <c r="O16" s="76"/>
      <c r="P16" s="72">
        <f t="shared" si="1"/>
      </c>
    </row>
    <row r="17" spans="1:16" s="4" customFormat="1" ht="12.75">
      <c r="A17" s="25" t="s">
        <v>13</v>
      </c>
      <c r="B17" s="78" t="s">
        <v>13</v>
      </c>
      <c r="C17" s="24">
        <v>43.009</v>
      </c>
      <c r="D17" s="24">
        <v>44.646</v>
      </c>
      <c r="E17" s="24">
        <v>37.866</v>
      </c>
      <c r="F17" s="24">
        <v>25.622</v>
      </c>
      <c r="G17" s="24">
        <v>28.477</v>
      </c>
      <c r="H17" s="76">
        <v>30.168</v>
      </c>
      <c r="I17" s="72">
        <f t="shared" si="0"/>
        <v>0.059381255047933346</v>
      </c>
      <c r="J17" s="24">
        <v>-102.464</v>
      </c>
      <c r="K17" s="24">
        <v>-68.983</v>
      </c>
      <c r="L17" s="24">
        <v>1.367</v>
      </c>
      <c r="M17" s="24">
        <v>2.005</v>
      </c>
      <c r="N17" s="24">
        <v>-53.467</v>
      </c>
      <c r="O17" s="76">
        <v>-31.608</v>
      </c>
      <c r="P17" s="72">
        <f t="shared" si="1"/>
        <v>0.408831615762994</v>
      </c>
    </row>
    <row r="18" spans="1:16" s="2" customFormat="1" ht="13.5" customHeight="1">
      <c r="A18" s="39" t="s">
        <v>146</v>
      </c>
      <c r="B18" s="78" t="s">
        <v>146</v>
      </c>
      <c r="C18" s="37" t="s">
        <v>147</v>
      </c>
      <c r="D18" s="37" t="s">
        <v>147</v>
      </c>
      <c r="E18" s="37" t="s">
        <v>147</v>
      </c>
      <c r="F18" s="37">
        <v>215.911</v>
      </c>
      <c r="G18" s="24">
        <v>218.693</v>
      </c>
      <c r="H18" s="76">
        <v>277.178</v>
      </c>
      <c r="I18" s="72">
        <f t="shared" si="0"/>
        <v>0.26742968453494154</v>
      </c>
      <c r="J18" s="37" t="s">
        <v>147</v>
      </c>
      <c r="K18" s="37" t="s">
        <v>147</v>
      </c>
      <c r="L18" s="37" t="s">
        <v>147</v>
      </c>
      <c r="M18" s="37">
        <v>35.356</v>
      </c>
      <c r="N18" s="24">
        <v>16.055</v>
      </c>
      <c r="O18" s="76">
        <v>29.963</v>
      </c>
      <c r="P18" s="72">
        <f t="shared" si="1"/>
        <v>0.8662721893491125</v>
      </c>
    </row>
    <row r="19" spans="1:16" s="2" customFormat="1" ht="25.5" customHeight="1">
      <c r="A19" s="31" t="s">
        <v>15</v>
      </c>
      <c r="B19" s="77" t="s">
        <v>15</v>
      </c>
      <c r="C19" s="26">
        <v>111.169</v>
      </c>
      <c r="D19" s="26">
        <v>35.074</v>
      </c>
      <c r="E19" s="26">
        <v>34.401</v>
      </c>
      <c r="F19" s="26">
        <v>28.322</v>
      </c>
      <c r="G19" s="26">
        <v>16.534</v>
      </c>
      <c r="H19" s="79">
        <v>15.874</v>
      </c>
      <c r="I19" s="72">
        <f t="shared" si="0"/>
        <v>-0.03991774525220748</v>
      </c>
      <c r="J19" s="26">
        <v>-96.32</v>
      </c>
      <c r="K19" s="26">
        <v>-24.185</v>
      </c>
      <c r="L19" s="26">
        <v>-76.613</v>
      </c>
      <c r="M19" s="26">
        <v>7.021</v>
      </c>
      <c r="N19" s="26">
        <v>6.643</v>
      </c>
      <c r="O19" s="79">
        <v>8.026</v>
      </c>
      <c r="P19" s="72">
        <f t="shared" si="1"/>
        <v>0.20818907120276986</v>
      </c>
    </row>
    <row r="20" spans="1:16" s="2" customFormat="1" ht="21.75" customHeight="1">
      <c r="A20" s="80" t="s">
        <v>148</v>
      </c>
      <c r="B20" s="81" t="s">
        <v>149</v>
      </c>
      <c r="C20" s="82">
        <f aca="true" t="shared" si="2" ref="C20:H20">SUM(C7:C19)</f>
        <v>137341.848</v>
      </c>
      <c r="D20" s="82">
        <f t="shared" si="2"/>
        <v>151626.358</v>
      </c>
      <c r="E20" s="82">
        <f t="shared" si="2"/>
        <v>125826.11799999999</v>
      </c>
      <c r="F20" s="82">
        <f t="shared" si="2"/>
        <v>124367.33700000001</v>
      </c>
      <c r="G20" s="82">
        <f t="shared" si="2"/>
        <v>119850.52399999999</v>
      </c>
      <c r="H20" s="83">
        <f t="shared" si="2"/>
        <v>108844.65699999999</v>
      </c>
      <c r="I20" s="84">
        <f t="shared" si="0"/>
        <v>-0.09182994477354145</v>
      </c>
      <c r="J20" s="82">
        <f aca="true" t="shared" si="3" ref="J20:O20">SUM(J7:J19)</f>
        <v>9161.537</v>
      </c>
      <c r="K20" s="82">
        <f t="shared" si="3"/>
        <v>9077.9</v>
      </c>
      <c r="L20" s="82">
        <f t="shared" si="3"/>
        <v>6947.443</v>
      </c>
      <c r="M20" s="82">
        <f t="shared" si="3"/>
        <v>9905.967999999999</v>
      </c>
      <c r="N20" s="82">
        <f t="shared" si="3"/>
        <v>4599.338000000001</v>
      </c>
      <c r="O20" s="83">
        <f t="shared" si="3"/>
        <v>8259.693</v>
      </c>
      <c r="P20" s="84">
        <f t="shared" si="1"/>
        <v>0.7958438801410113</v>
      </c>
    </row>
    <row r="21" spans="1:16" ht="24">
      <c r="A21" s="28" t="s">
        <v>150</v>
      </c>
      <c r="B21" s="75" t="s">
        <v>16</v>
      </c>
      <c r="C21" s="29"/>
      <c r="D21" s="29"/>
      <c r="E21" s="29"/>
      <c r="F21" s="29"/>
      <c r="G21" s="29"/>
      <c r="H21" s="85"/>
      <c r="I21" s="86">
        <f t="shared" si="0"/>
      </c>
      <c r="J21" s="29"/>
      <c r="K21" s="29"/>
      <c r="L21" s="29"/>
      <c r="M21" s="29"/>
      <c r="N21" s="29"/>
      <c r="O21" s="85"/>
      <c r="P21" s="86">
        <f t="shared" si="1"/>
      </c>
    </row>
    <row r="22" spans="1:16" ht="24">
      <c r="A22" s="30" t="s">
        <v>17</v>
      </c>
      <c r="B22" s="75" t="s">
        <v>18</v>
      </c>
      <c r="C22" s="29"/>
      <c r="D22" s="29"/>
      <c r="E22" s="29"/>
      <c r="F22" s="29"/>
      <c r="G22" s="29"/>
      <c r="H22" s="85"/>
      <c r="I22" s="86">
        <f t="shared" si="0"/>
      </c>
      <c r="J22" s="29"/>
      <c r="K22" s="29"/>
      <c r="L22" s="29"/>
      <c r="M22" s="29"/>
      <c r="N22" s="24"/>
      <c r="O22" s="76"/>
      <c r="P22" s="86">
        <f t="shared" si="1"/>
      </c>
    </row>
    <row r="23" spans="1:16" ht="12.75">
      <c r="A23" s="25" t="s">
        <v>19</v>
      </c>
      <c r="B23" s="78" t="s">
        <v>19</v>
      </c>
      <c r="C23" s="24">
        <v>4672.244</v>
      </c>
      <c r="D23" s="24">
        <v>4554.688</v>
      </c>
      <c r="E23" s="24">
        <v>3966.278</v>
      </c>
      <c r="F23" s="24">
        <v>4380.289</v>
      </c>
      <c r="G23" s="24">
        <v>4221.426</v>
      </c>
      <c r="H23" s="76">
        <v>3968.143</v>
      </c>
      <c r="I23" s="72">
        <f t="shared" si="0"/>
        <v>-0.05999939356985062</v>
      </c>
      <c r="J23" s="24">
        <v>73.726</v>
      </c>
      <c r="K23" s="24">
        <v>-21.781</v>
      </c>
      <c r="L23" s="24">
        <v>22.068</v>
      </c>
      <c r="M23" s="24">
        <v>136.329</v>
      </c>
      <c r="N23" s="24">
        <v>42.891</v>
      </c>
      <c r="O23" s="76">
        <v>80.32</v>
      </c>
      <c r="P23" s="72">
        <f t="shared" si="1"/>
        <v>0.8726539367233219</v>
      </c>
    </row>
    <row r="24" spans="1:16" ht="12.75">
      <c r="A24" s="25" t="s">
        <v>20</v>
      </c>
      <c r="B24" s="78" t="s">
        <v>20</v>
      </c>
      <c r="C24" s="24">
        <v>1833.217</v>
      </c>
      <c r="D24" s="24">
        <v>1645.705</v>
      </c>
      <c r="E24" s="24">
        <v>1722.548</v>
      </c>
      <c r="F24" s="24">
        <v>2209.516</v>
      </c>
      <c r="G24" s="24">
        <v>2631.52</v>
      </c>
      <c r="H24" s="76">
        <v>2879.042</v>
      </c>
      <c r="I24" s="72">
        <f t="shared" si="0"/>
        <v>0.0940604669544598</v>
      </c>
      <c r="J24" s="24">
        <v>60.577</v>
      </c>
      <c r="K24" s="24">
        <v>61.028</v>
      </c>
      <c r="L24" s="24">
        <v>60.125</v>
      </c>
      <c r="M24" s="24">
        <v>81.048</v>
      </c>
      <c r="N24" s="24">
        <v>129.064</v>
      </c>
      <c r="O24" s="76">
        <v>162.35</v>
      </c>
      <c r="P24" s="72">
        <f t="shared" si="1"/>
        <v>0.25790305584826134</v>
      </c>
    </row>
    <row r="25" spans="1:16" ht="12.75">
      <c r="A25" s="25" t="s">
        <v>21</v>
      </c>
      <c r="B25" s="78" t="s">
        <v>21</v>
      </c>
      <c r="C25" s="24">
        <v>71.747</v>
      </c>
      <c r="D25" s="24">
        <v>55.956</v>
      </c>
      <c r="E25" s="24">
        <v>57.8</v>
      </c>
      <c r="F25" s="24">
        <v>62.058</v>
      </c>
      <c r="G25" s="24">
        <v>77.815</v>
      </c>
      <c r="H25" s="76">
        <v>94.695</v>
      </c>
      <c r="I25" s="72">
        <f t="shared" si="0"/>
        <v>0.21692475743751194</v>
      </c>
      <c r="J25" s="24">
        <v>3.628</v>
      </c>
      <c r="K25" s="24">
        <v>0.258</v>
      </c>
      <c r="L25" s="24">
        <v>2.516</v>
      </c>
      <c r="M25" s="24">
        <v>3.976</v>
      </c>
      <c r="N25" s="24">
        <v>6.725</v>
      </c>
      <c r="O25" s="76">
        <v>10.49</v>
      </c>
      <c r="P25" s="72">
        <f t="shared" si="1"/>
        <v>0.5598513011152417</v>
      </c>
    </row>
    <row r="26" spans="1:16" s="2" customFormat="1" ht="24" customHeight="1">
      <c r="A26" s="25" t="s">
        <v>22</v>
      </c>
      <c r="B26" s="78" t="s">
        <v>22</v>
      </c>
      <c r="C26" s="24">
        <v>486.602</v>
      </c>
      <c r="D26" s="24">
        <v>532.42</v>
      </c>
      <c r="E26" s="24">
        <v>554.149</v>
      </c>
      <c r="F26" s="24">
        <v>546.65</v>
      </c>
      <c r="G26" s="24">
        <v>533.415</v>
      </c>
      <c r="H26" s="76">
        <v>494.029</v>
      </c>
      <c r="I26" s="72">
        <f t="shared" si="0"/>
        <v>-0.0738374436414424</v>
      </c>
      <c r="J26" s="24">
        <v>3.655</v>
      </c>
      <c r="K26" s="24">
        <v>11.863</v>
      </c>
      <c r="L26" s="24">
        <v>15.014</v>
      </c>
      <c r="M26" s="24">
        <v>23.761</v>
      </c>
      <c r="N26" s="24">
        <v>8.413</v>
      </c>
      <c r="O26" s="76">
        <v>0.507</v>
      </c>
      <c r="P26" s="72">
        <f t="shared" si="1"/>
        <v>-0.9397361226673007</v>
      </c>
    </row>
    <row r="27" spans="1:16" ht="12.75">
      <c r="A27" s="25" t="s">
        <v>23</v>
      </c>
      <c r="B27" s="78" t="s">
        <v>23</v>
      </c>
      <c r="C27" s="24">
        <v>499.581</v>
      </c>
      <c r="D27" s="24">
        <v>464.727</v>
      </c>
      <c r="E27" s="24">
        <v>350.451</v>
      </c>
      <c r="F27" s="24">
        <v>407.952</v>
      </c>
      <c r="G27" s="24">
        <v>278.065</v>
      </c>
      <c r="H27" s="76">
        <v>194.928</v>
      </c>
      <c r="I27" s="72">
        <f t="shared" si="0"/>
        <v>-0.29898405049179144</v>
      </c>
      <c r="J27" s="24">
        <v>24.435</v>
      </c>
      <c r="K27" s="24">
        <v>10.573</v>
      </c>
      <c r="L27" s="24">
        <v>6.643</v>
      </c>
      <c r="M27" s="24">
        <v>7.079</v>
      </c>
      <c r="N27" s="24">
        <v>-16.188</v>
      </c>
      <c r="O27" s="76">
        <v>-50.174</v>
      </c>
      <c r="P27" s="72" t="str">
        <f t="shared" si="1"/>
        <v>*</v>
      </c>
    </row>
    <row r="28" spans="1:16" ht="24">
      <c r="A28" s="28" t="s">
        <v>24</v>
      </c>
      <c r="B28" s="75" t="s">
        <v>25</v>
      </c>
      <c r="C28" s="29"/>
      <c r="D28" s="29"/>
      <c r="E28" s="29"/>
      <c r="F28" s="29"/>
      <c r="G28" s="29"/>
      <c r="H28" s="85"/>
      <c r="I28" s="72">
        <f t="shared" si="0"/>
      </c>
      <c r="J28" s="29"/>
      <c r="K28" s="29"/>
      <c r="L28" s="29"/>
      <c r="M28" s="29"/>
      <c r="N28" s="29"/>
      <c r="O28" s="85"/>
      <c r="P28" s="72">
        <f t="shared" si="1"/>
      </c>
    </row>
    <row r="29" spans="1:16" ht="12.75">
      <c r="A29" s="31" t="s">
        <v>26</v>
      </c>
      <c r="B29" s="87" t="s">
        <v>26</v>
      </c>
      <c r="C29" s="24">
        <v>122.708</v>
      </c>
      <c r="D29" s="24">
        <v>118.46</v>
      </c>
      <c r="E29" s="24">
        <v>115.541</v>
      </c>
      <c r="F29" s="24">
        <v>122.135</v>
      </c>
      <c r="G29" s="24">
        <v>126.797</v>
      </c>
      <c r="H29" s="76">
        <v>134.454</v>
      </c>
      <c r="I29" s="72">
        <f t="shared" si="0"/>
        <v>0.06038786406618457</v>
      </c>
      <c r="J29" s="24">
        <v>0.405</v>
      </c>
      <c r="K29" s="24">
        <v>1.125</v>
      </c>
      <c r="L29" s="24">
        <v>0.174</v>
      </c>
      <c r="M29" s="24">
        <v>3.679</v>
      </c>
      <c r="N29" s="24">
        <v>7.087</v>
      </c>
      <c r="O29" s="76">
        <v>10.998</v>
      </c>
      <c r="P29" s="72">
        <f t="shared" si="1"/>
        <v>0.5518555100888951</v>
      </c>
    </row>
    <row r="30" spans="1:16" ht="12.75">
      <c r="A30" s="25" t="s">
        <v>27</v>
      </c>
      <c r="B30" s="78" t="s">
        <v>27</v>
      </c>
      <c r="C30" s="24">
        <v>1725.099</v>
      </c>
      <c r="D30" s="24">
        <v>1721.186</v>
      </c>
      <c r="E30" s="24">
        <v>1535.24</v>
      </c>
      <c r="F30" s="24">
        <v>1447.141</v>
      </c>
      <c r="G30" s="24">
        <v>1283.591</v>
      </c>
      <c r="H30" s="76">
        <v>1318.2</v>
      </c>
      <c r="I30" s="72">
        <f t="shared" si="0"/>
        <v>0.026962638410521933</v>
      </c>
      <c r="J30" s="24">
        <v>146.182</v>
      </c>
      <c r="K30" s="24">
        <v>99.454</v>
      </c>
      <c r="L30" s="24">
        <v>90.181</v>
      </c>
      <c r="M30" s="24">
        <v>59.679</v>
      </c>
      <c r="N30" s="24">
        <v>41.041</v>
      </c>
      <c r="O30" s="76">
        <v>35.013</v>
      </c>
      <c r="P30" s="72">
        <f t="shared" si="1"/>
        <v>-0.14687751273117122</v>
      </c>
    </row>
    <row r="31" spans="1:16" ht="12.75">
      <c r="A31" s="25" t="s">
        <v>28</v>
      </c>
      <c r="B31" s="78" t="s">
        <v>28</v>
      </c>
      <c r="C31" s="24">
        <v>1871.508</v>
      </c>
      <c r="D31" s="24">
        <v>1930.712</v>
      </c>
      <c r="E31" s="24">
        <v>1864.174</v>
      </c>
      <c r="F31" s="24">
        <v>1723.728</v>
      </c>
      <c r="G31" s="24">
        <v>1881.143</v>
      </c>
      <c r="H31" s="76">
        <v>2035.136</v>
      </c>
      <c r="I31" s="72">
        <f t="shared" si="0"/>
        <v>0.08186140022316213</v>
      </c>
      <c r="J31" s="24">
        <v>115.088</v>
      </c>
      <c r="K31" s="24">
        <v>87.593</v>
      </c>
      <c r="L31" s="24">
        <v>53.289</v>
      </c>
      <c r="M31" s="24">
        <v>58.542</v>
      </c>
      <c r="N31" s="24">
        <v>65.662</v>
      </c>
      <c r="O31" s="76">
        <v>68.465</v>
      </c>
      <c r="P31" s="72">
        <f t="shared" si="1"/>
        <v>0.04268831287502661</v>
      </c>
    </row>
    <row r="32" spans="1:16" ht="12.75">
      <c r="A32" s="25" t="s">
        <v>29</v>
      </c>
      <c r="B32" s="78" t="s">
        <v>29</v>
      </c>
      <c r="C32" s="24">
        <v>3005.709</v>
      </c>
      <c r="D32" s="24">
        <v>2664.841</v>
      </c>
      <c r="E32" s="24">
        <v>2335.618</v>
      </c>
      <c r="F32" s="24">
        <v>2846.157</v>
      </c>
      <c r="G32" s="24">
        <v>3503.802</v>
      </c>
      <c r="H32" s="76">
        <v>4611.983</v>
      </c>
      <c r="I32" s="72">
        <f t="shared" si="0"/>
        <v>0.316279572875408</v>
      </c>
      <c r="J32" s="24">
        <v>51.112</v>
      </c>
      <c r="K32" s="24">
        <v>-659.44</v>
      </c>
      <c r="L32" s="24">
        <v>45.033</v>
      </c>
      <c r="M32" s="24">
        <v>91.848</v>
      </c>
      <c r="N32" s="24">
        <v>170.216</v>
      </c>
      <c r="O32" s="76">
        <v>301.278</v>
      </c>
      <c r="P32" s="72">
        <f t="shared" si="1"/>
        <v>0.7699746204822109</v>
      </c>
    </row>
    <row r="33" spans="1:16" s="2" customFormat="1" ht="12.75">
      <c r="A33" s="31" t="s">
        <v>30</v>
      </c>
      <c r="B33" s="87" t="s">
        <v>30</v>
      </c>
      <c r="C33" s="24">
        <v>63.938</v>
      </c>
      <c r="D33" s="24">
        <v>31.703</v>
      </c>
      <c r="E33" s="24">
        <v>54.746</v>
      </c>
      <c r="F33" s="24">
        <v>55.597</v>
      </c>
      <c r="G33" s="24">
        <v>55.89</v>
      </c>
      <c r="H33" s="76">
        <v>59.609</v>
      </c>
      <c r="I33" s="72">
        <f t="shared" si="0"/>
        <v>0.06654142064770086</v>
      </c>
      <c r="J33" s="24">
        <v>0.45</v>
      </c>
      <c r="K33" s="24">
        <v>-7.093</v>
      </c>
      <c r="L33" s="24">
        <v>-0.084</v>
      </c>
      <c r="M33" s="24">
        <v>1.353</v>
      </c>
      <c r="N33" s="24">
        <v>1.356</v>
      </c>
      <c r="O33" s="76">
        <v>4.109</v>
      </c>
      <c r="P33" s="72" t="str">
        <f t="shared" si="1"/>
        <v>*</v>
      </c>
    </row>
    <row r="34" spans="1:16" ht="12.75">
      <c r="A34" s="39" t="s">
        <v>151</v>
      </c>
      <c r="B34" s="78" t="s">
        <v>151</v>
      </c>
      <c r="C34" s="37" t="s">
        <v>147</v>
      </c>
      <c r="D34" s="37" t="s">
        <v>147</v>
      </c>
      <c r="E34" s="37" t="s">
        <v>147</v>
      </c>
      <c r="F34" s="37">
        <v>384.311</v>
      </c>
      <c r="G34" s="24">
        <v>520.695</v>
      </c>
      <c r="H34" s="76">
        <v>579.77</v>
      </c>
      <c r="I34" s="72">
        <f t="shared" si="0"/>
        <v>0.11345413341783561</v>
      </c>
      <c r="J34" s="37" t="s">
        <v>147</v>
      </c>
      <c r="K34" s="37" t="s">
        <v>147</v>
      </c>
      <c r="L34" s="37" t="s">
        <v>147</v>
      </c>
      <c r="M34" s="37">
        <v>38.484</v>
      </c>
      <c r="N34" s="24">
        <v>59.575</v>
      </c>
      <c r="O34" s="76">
        <v>61.854</v>
      </c>
      <c r="P34" s="72">
        <f t="shared" si="1"/>
        <v>0.038254301300881144</v>
      </c>
    </row>
    <row r="35" spans="1:16" ht="12.75" customHeight="1">
      <c r="A35" s="25" t="s">
        <v>219</v>
      </c>
      <c r="B35" s="78" t="s">
        <v>152</v>
      </c>
      <c r="C35" s="24">
        <v>819.085</v>
      </c>
      <c r="D35" s="24">
        <v>809.118</v>
      </c>
      <c r="E35" s="24">
        <v>759.231</v>
      </c>
      <c r="F35" s="24">
        <v>738.954</v>
      </c>
      <c r="G35" s="24">
        <v>732.228</v>
      </c>
      <c r="H35" s="76">
        <v>746.041</v>
      </c>
      <c r="I35" s="72">
        <f t="shared" si="0"/>
        <v>0.018864342800330114</v>
      </c>
      <c r="J35" s="24">
        <v>194.004</v>
      </c>
      <c r="K35" s="24">
        <v>181.097</v>
      </c>
      <c r="L35" s="24">
        <v>150.8</v>
      </c>
      <c r="M35" s="24">
        <v>154.031</v>
      </c>
      <c r="N35" s="24">
        <v>148.745</v>
      </c>
      <c r="O35" s="76">
        <v>152.626</v>
      </c>
      <c r="P35" s="72">
        <f t="shared" si="1"/>
        <v>0.02609163333221276</v>
      </c>
    </row>
    <row r="36" spans="1:16" ht="12.75">
      <c r="A36" s="23" t="s">
        <v>31</v>
      </c>
      <c r="B36" s="75" t="s">
        <v>32</v>
      </c>
      <c r="C36" s="29"/>
      <c r="D36" s="29"/>
      <c r="E36" s="29"/>
      <c r="F36" s="29"/>
      <c r="G36" s="29"/>
      <c r="H36" s="85"/>
      <c r="I36" s="72">
        <f t="shared" si="0"/>
      </c>
      <c r="J36" s="29"/>
      <c r="K36" s="29"/>
      <c r="L36" s="29"/>
      <c r="M36" s="29"/>
      <c r="N36" s="29"/>
      <c r="O36" s="85"/>
      <c r="P36" s="72">
        <f t="shared" si="1"/>
      </c>
    </row>
    <row r="37" spans="1:16" ht="12.75">
      <c r="A37" s="25" t="s">
        <v>33</v>
      </c>
      <c r="B37" s="78" t="s">
        <v>33</v>
      </c>
      <c r="C37" s="24">
        <v>6645.995</v>
      </c>
      <c r="D37" s="24">
        <v>7015.96</v>
      </c>
      <c r="E37" s="24">
        <v>6271.208</v>
      </c>
      <c r="F37" s="24">
        <v>6498.501</v>
      </c>
      <c r="G37" s="24">
        <v>6543.524</v>
      </c>
      <c r="H37" s="76">
        <v>5977.419</v>
      </c>
      <c r="I37" s="72">
        <f t="shared" si="0"/>
        <v>-0.08651378064785897</v>
      </c>
      <c r="J37" s="24">
        <v>202.062</v>
      </c>
      <c r="K37" s="24">
        <v>189.401</v>
      </c>
      <c r="L37" s="24">
        <v>-1972.371</v>
      </c>
      <c r="M37" s="24">
        <v>184.949</v>
      </c>
      <c r="N37" s="24">
        <v>207.324</v>
      </c>
      <c r="O37" s="76">
        <v>351.981</v>
      </c>
      <c r="P37" s="72">
        <f t="shared" si="1"/>
        <v>0.6977339815940267</v>
      </c>
    </row>
    <row r="38" spans="1:16" ht="12.75">
      <c r="A38" s="25" t="s">
        <v>34</v>
      </c>
      <c r="B38" s="78" t="s">
        <v>34</v>
      </c>
      <c r="C38" s="24">
        <v>28471.883</v>
      </c>
      <c r="D38" s="24">
        <v>38396.178</v>
      </c>
      <c r="E38" s="24">
        <v>35177.951</v>
      </c>
      <c r="F38" s="24">
        <v>34880.86</v>
      </c>
      <c r="G38" s="24">
        <v>33291.309</v>
      </c>
      <c r="H38" s="76">
        <v>31975.212</v>
      </c>
      <c r="I38" s="72">
        <f t="shared" si="0"/>
        <v>-0.03953275012406399</v>
      </c>
      <c r="J38" s="24">
        <v>961.94</v>
      </c>
      <c r="K38" s="24">
        <v>-1927.933</v>
      </c>
      <c r="L38" s="24">
        <v>701.541</v>
      </c>
      <c r="M38" s="24">
        <v>717.09</v>
      </c>
      <c r="N38" s="24">
        <v>725.322</v>
      </c>
      <c r="O38" s="76">
        <v>751.016</v>
      </c>
      <c r="P38" s="72">
        <f t="shared" si="1"/>
        <v>0.035424266739461974</v>
      </c>
    </row>
    <row r="39" spans="1:16" ht="12.75">
      <c r="A39" s="25" t="s">
        <v>153</v>
      </c>
      <c r="B39" s="87" t="s">
        <v>153</v>
      </c>
      <c r="C39" s="24">
        <v>65.289</v>
      </c>
      <c r="D39" s="24">
        <v>53.621</v>
      </c>
      <c r="E39" s="24">
        <v>41.793</v>
      </c>
      <c r="F39" s="24">
        <v>39.081</v>
      </c>
      <c r="G39" s="24">
        <v>33.995</v>
      </c>
      <c r="H39" s="76">
        <v>35.368</v>
      </c>
      <c r="I39" s="72">
        <f t="shared" si="0"/>
        <v>0.04038829239594066</v>
      </c>
      <c r="J39" s="24">
        <v>-8.406</v>
      </c>
      <c r="K39" s="24">
        <v>-13.462</v>
      </c>
      <c r="L39" s="24">
        <v>-9.055</v>
      </c>
      <c r="M39" s="24">
        <v>5.061</v>
      </c>
      <c r="N39" s="24">
        <v>-12.708</v>
      </c>
      <c r="O39" s="76">
        <v>-4.836</v>
      </c>
      <c r="P39" s="72">
        <f t="shared" si="1"/>
        <v>0.619452313503305</v>
      </c>
    </row>
    <row r="40" spans="1:16" ht="12.75">
      <c r="A40" s="25" t="s">
        <v>36</v>
      </c>
      <c r="B40" s="78" t="s">
        <v>36</v>
      </c>
      <c r="C40" s="24">
        <v>11896.665</v>
      </c>
      <c r="D40" s="24">
        <v>7429.349</v>
      </c>
      <c r="E40" s="24">
        <v>6749.981</v>
      </c>
      <c r="F40" s="24">
        <v>6334.066</v>
      </c>
      <c r="G40" s="24">
        <v>6476.024</v>
      </c>
      <c r="H40" s="76">
        <v>5951.591</v>
      </c>
      <c r="I40" s="72">
        <f t="shared" si="0"/>
        <v>-0.08098070668051882</v>
      </c>
      <c r="J40" s="24">
        <v>108.248</v>
      </c>
      <c r="K40" s="24">
        <v>-1027.963</v>
      </c>
      <c r="L40" s="24">
        <v>-1506.305</v>
      </c>
      <c r="M40" s="24">
        <v>-724.294</v>
      </c>
      <c r="N40" s="24">
        <v>-46.291</v>
      </c>
      <c r="O40" s="76">
        <v>-165.217</v>
      </c>
      <c r="P40" s="72" t="str">
        <f t="shared" si="1"/>
        <v>*</v>
      </c>
    </row>
    <row r="41" spans="1:16" ht="12.75">
      <c r="A41" s="25" t="s">
        <v>35</v>
      </c>
      <c r="B41" s="78" t="s">
        <v>35</v>
      </c>
      <c r="C41" s="24">
        <v>7445.78</v>
      </c>
      <c r="D41" s="24">
        <v>7630.272</v>
      </c>
      <c r="E41" s="24">
        <v>8166.483</v>
      </c>
      <c r="F41" s="24">
        <v>8802.169</v>
      </c>
      <c r="G41" s="24">
        <v>9700.521</v>
      </c>
      <c r="H41" s="76">
        <v>10758.66</v>
      </c>
      <c r="I41" s="72">
        <f t="shared" si="0"/>
        <v>0.10908063597821172</v>
      </c>
      <c r="J41" s="24">
        <v>1242.504</v>
      </c>
      <c r="K41" s="24">
        <v>691.673</v>
      </c>
      <c r="L41" s="24">
        <v>727.24</v>
      </c>
      <c r="M41" s="24">
        <v>401.976</v>
      </c>
      <c r="N41" s="24">
        <v>719.881</v>
      </c>
      <c r="O41" s="76">
        <v>376.243</v>
      </c>
      <c r="P41" s="72">
        <f t="shared" si="1"/>
        <v>-0.477353895991143</v>
      </c>
    </row>
    <row r="42" spans="1:16" s="2" customFormat="1" ht="12.75">
      <c r="A42" s="31" t="s">
        <v>37</v>
      </c>
      <c r="B42" s="87" t="s">
        <v>37</v>
      </c>
      <c r="C42" s="24">
        <v>752.232</v>
      </c>
      <c r="D42" s="24">
        <v>655.705</v>
      </c>
      <c r="E42" s="24">
        <v>525.964</v>
      </c>
      <c r="F42" s="24">
        <v>465.082</v>
      </c>
      <c r="G42" s="24">
        <v>536.099</v>
      </c>
      <c r="H42" s="76">
        <v>613.394</v>
      </c>
      <c r="I42" s="72">
        <f t="shared" si="0"/>
        <v>0.14418045920622857</v>
      </c>
      <c r="J42" s="24">
        <v>-36.15</v>
      </c>
      <c r="K42" s="24">
        <v>-97.085</v>
      </c>
      <c r="L42" s="24">
        <v>-155.24</v>
      </c>
      <c r="M42" s="24">
        <v>-120.054</v>
      </c>
      <c r="N42" s="24">
        <v>8.653</v>
      </c>
      <c r="O42" s="76">
        <v>10.082</v>
      </c>
      <c r="P42" s="72">
        <f t="shared" si="1"/>
        <v>0.16514503640355938</v>
      </c>
    </row>
    <row r="43" spans="1:16" ht="12.75">
      <c r="A43" s="25" t="s">
        <v>154</v>
      </c>
      <c r="B43" s="78" t="s">
        <v>154</v>
      </c>
      <c r="C43" s="24">
        <v>3701.976</v>
      </c>
      <c r="D43" s="24">
        <v>4029.588</v>
      </c>
      <c r="E43" s="24">
        <v>3517.903</v>
      </c>
      <c r="F43" s="24">
        <v>3634.087</v>
      </c>
      <c r="G43" s="24">
        <v>4368.866</v>
      </c>
      <c r="H43" s="76">
        <v>3862.629</v>
      </c>
      <c r="I43" s="72">
        <f t="shared" si="0"/>
        <v>-0.11587377594094217</v>
      </c>
      <c r="J43" s="24">
        <v>223.306</v>
      </c>
      <c r="K43" s="24">
        <v>1005.512</v>
      </c>
      <c r="L43" s="24">
        <v>270.38</v>
      </c>
      <c r="M43" s="24">
        <v>23.222</v>
      </c>
      <c r="N43" s="24">
        <v>55.632</v>
      </c>
      <c r="O43" s="76">
        <v>-432.338</v>
      </c>
      <c r="P43" s="72" t="str">
        <f t="shared" si="1"/>
        <v>*</v>
      </c>
    </row>
    <row r="44" spans="1:16" ht="12.75">
      <c r="A44" s="31" t="s">
        <v>155</v>
      </c>
      <c r="B44" s="87" t="s">
        <v>155</v>
      </c>
      <c r="C44" s="24">
        <v>3820.246</v>
      </c>
      <c r="D44" s="24">
        <v>3423.873</v>
      </c>
      <c r="E44" s="24">
        <v>2672.312</v>
      </c>
      <c r="F44" s="24">
        <v>2718.066</v>
      </c>
      <c r="G44" s="24">
        <v>2948.914</v>
      </c>
      <c r="H44" s="76">
        <v>2860.475</v>
      </c>
      <c r="I44" s="72">
        <f t="shared" si="0"/>
        <v>-0.029990362553808048</v>
      </c>
      <c r="J44" s="24">
        <v>-1604.131</v>
      </c>
      <c r="K44" s="24">
        <v>-977.536</v>
      </c>
      <c r="L44" s="24">
        <v>-498.993</v>
      </c>
      <c r="M44" s="24">
        <v>32.72</v>
      </c>
      <c r="N44" s="24">
        <v>370.006</v>
      </c>
      <c r="O44" s="76">
        <v>120.242</v>
      </c>
      <c r="P44" s="72">
        <f t="shared" si="1"/>
        <v>-0.6750268914558142</v>
      </c>
    </row>
    <row r="45" spans="1:16" s="2" customFormat="1" ht="12.75">
      <c r="A45" s="23" t="s">
        <v>38</v>
      </c>
      <c r="B45" s="75" t="s">
        <v>39</v>
      </c>
      <c r="C45" s="13"/>
      <c r="D45" s="13"/>
      <c r="E45" s="13"/>
      <c r="F45" s="24"/>
      <c r="G45" s="24"/>
      <c r="H45" s="76"/>
      <c r="I45" s="72">
        <f t="shared" si="0"/>
      </c>
      <c r="J45" s="13"/>
      <c r="K45" s="13"/>
      <c r="L45" s="13"/>
      <c r="M45" s="13"/>
      <c r="N45" s="29"/>
      <c r="O45" s="85"/>
      <c r="P45" s="72">
        <f t="shared" si="1"/>
      </c>
    </row>
    <row r="46" spans="1:16" ht="12.75">
      <c r="A46" s="31" t="s">
        <v>156</v>
      </c>
      <c r="B46" s="87" t="s">
        <v>156</v>
      </c>
      <c r="C46" s="24">
        <v>676.94</v>
      </c>
      <c r="D46" s="24">
        <v>621.33</v>
      </c>
      <c r="E46" s="24">
        <v>544.112</v>
      </c>
      <c r="F46" s="24">
        <v>120.807</v>
      </c>
      <c r="G46" s="24">
        <v>129.746</v>
      </c>
      <c r="H46" s="76">
        <v>131.53</v>
      </c>
      <c r="I46" s="72">
        <f t="shared" si="0"/>
        <v>0.013749942194749787</v>
      </c>
      <c r="J46" s="24">
        <v>-27.12</v>
      </c>
      <c r="K46" s="24">
        <v>-42.921</v>
      </c>
      <c r="L46" s="24">
        <v>-62.575</v>
      </c>
      <c r="M46" s="24">
        <v>-118.412</v>
      </c>
      <c r="N46" s="24">
        <v>-75.993</v>
      </c>
      <c r="O46" s="76">
        <v>-12.591</v>
      </c>
      <c r="P46" s="72">
        <f t="shared" si="1"/>
        <v>0.834313686786941</v>
      </c>
    </row>
    <row r="47" spans="1:16" ht="12.75">
      <c r="A47" s="32" t="s">
        <v>40</v>
      </c>
      <c r="B47" s="75" t="s">
        <v>157</v>
      </c>
      <c r="C47" s="13"/>
      <c r="D47" s="13"/>
      <c r="E47" s="13"/>
      <c r="F47" s="13"/>
      <c r="G47" s="29"/>
      <c r="H47" s="85"/>
      <c r="I47" s="72">
        <f t="shared" si="0"/>
      </c>
      <c r="J47" s="13"/>
      <c r="K47" s="13"/>
      <c r="L47" s="13"/>
      <c r="M47" s="13"/>
      <c r="N47" s="29"/>
      <c r="O47" s="85"/>
      <c r="P47" s="72">
        <f t="shared" si="1"/>
      </c>
    </row>
    <row r="48" spans="1:16" s="2" customFormat="1" ht="12.75">
      <c r="A48" s="31" t="s">
        <v>41</v>
      </c>
      <c r="B48" s="78" t="s">
        <v>41</v>
      </c>
      <c r="C48" s="12">
        <v>686.04</v>
      </c>
      <c r="D48" s="12">
        <v>639.54</v>
      </c>
      <c r="E48" s="12">
        <v>624.97</v>
      </c>
      <c r="F48" s="12">
        <v>603.67</v>
      </c>
      <c r="G48" s="24">
        <v>618.27</v>
      </c>
      <c r="H48" s="76">
        <v>602.54</v>
      </c>
      <c r="I48" s="72">
        <f t="shared" si="0"/>
        <v>-0.025441959014669946</v>
      </c>
      <c r="J48" s="12">
        <v>-0.81</v>
      </c>
      <c r="K48" s="12">
        <v>-12.13</v>
      </c>
      <c r="L48" s="12">
        <v>-3.75</v>
      </c>
      <c r="M48" s="12">
        <v>-6.29</v>
      </c>
      <c r="N48" s="24">
        <v>7.24</v>
      </c>
      <c r="O48" s="76">
        <v>45.16</v>
      </c>
      <c r="P48" s="72" t="str">
        <f t="shared" si="1"/>
        <v>*</v>
      </c>
    </row>
    <row r="49" spans="1:16" ht="12.75">
      <c r="A49" s="32" t="s">
        <v>42</v>
      </c>
      <c r="B49" s="75" t="s">
        <v>43</v>
      </c>
      <c r="C49" s="29"/>
      <c r="D49" s="29"/>
      <c r="E49" s="29"/>
      <c r="F49" s="29"/>
      <c r="G49" s="29"/>
      <c r="H49" s="85"/>
      <c r="I49" s="72">
        <f t="shared" si="0"/>
      </c>
      <c r="J49" s="29"/>
      <c r="K49" s="29"/>
      <c r="L49" s="29"/>
      <c r="M49" s="29"/>
      <c r="N49" s="29"/>
      <c r="O49" s="85"/>
      <c r="P49" s="72">
        <f t="shared" si="1"/>
      </c>
    </row>
    <row r="50" spans="1:16" ht="12.75">
      <c r="A50" s="33" t="s">
        <v>44</v>
      </c>
      <c r="B50" s="78" t="s">
        <v>44</v>
      </c>
      <c r="C50" s="24">
        <v>7089.157</v>
      </c>
      <c r="D50" s="24">
        <v>6311.952</v>
      </c>
      <c r="E50" s="24">
        <v>7245.131</v>
      </c>
      <c r="F50" s="24">
        <v>7150.567</v>
      </c>
      <c r="G50" s="24">
        <v>3646.765</v>
      </c>
      <c r="H50" s="76">
        <v>1510.053</v>
      </c>
      <c r="I50" s="72">
        <f t="shared" si="0"/>
        <v>-0.5859198495104565</v>
      </c>
      <c r="J50" s="24">
        <v>257.41</v>
      </c>
      <c r="K50" s="24">
        <v>55.37</v>
      </c>
      <c r="L50" s="24">
        <v>101.445</v>
      </c>
      <c r="M50" s="24">
        <v>125.292</v>
      </c>
      <c r="N50" s="24">
        <v>-1213.478</v>
      </c>
      <c r="O50" s="76">
        <v>-7629.055</v>
      </c>
      <c r="P50" s="72" t="str">
        <f t="shared" si="1"/>
        <v>*</v>
      </c>
    </row>
    <row r="51" spans="1:16" ht="12.75">
      <c r="A51" s="34" t="s">
        <v>158</v>
      </c>
      <c r="B51" s="87" t="s">
        <v>158</v>
      </c>
      <c r="C51" s="24">
        <v>0</v>
      </c>
      <c r="D51" s="24">
        <v>1192.647</v>
      </c>
      <c r="E51" s="24">
        <v>1580.501</v>
      </c>
      <c r="F51" s="24">
        <v>1618.717</v>
      </c>
      <c r="G51" s="24">
        <v>1701.473</v>
      </c>
      <c r="H51" s="76">
        <v>1586.496</v>
      </c>
      <c r="I51" s="72">
        <f t="shared" si="0"/>
        <v>-0.06757497768110332</v>
      </c>
      <c r="J51" s="24">
        <v>0</v>
      </c>
      <c r="K51" s="24">
        <v>-69.157</v>
      </c>
      <c r="L51" s="24">
        <v>-170.079</v>
      </c>
      <c r="M51" s="24">
        <v>23.761</v>
      </c>
      <c r="N51" s="24">
        <v>38.244</v>
      </c>
      <c r="O51" s="76">
        <v>19.542</v>
      </c>
      <c r="P51" s="72">
        <f t="shared" si="1"/>
        <v>-0.48901788515845623</v>
      </c>
    </row>
    <row r="52" spans="1:16" ht="12.75">
      <c r="A52" s="31" t="s">
        <v>159</v>
      </c>
      <c r="B52" s="87" t="s">
        <v>159</v>
      </c>
      <c r="C52" s="24">
        <v>801.246</v>
      </c>
      <c r="D52" s="24">
        <v>916.292</v>
      </c>
      <c r="E52" s="24">
        <v>924.376</v>
      </c>
      <c r="F52" s="24">
        <v>927.602</v>
      </c>
      <c r="G52" s="24">
        <v>771.069</v>
      </c>
      <c r="H52" s="76">
        <v>709.124</v>
      </c>
      <c r="I52" s="72">
        <f t="shared" si="0"/>
        <v>-0.08033651981858947</v>
      </c>
      <c r="J52" s="24">
        <v>99.655</v>
      </c>
      <c r="K52" s="24">
        <v>115.928</v>
      </c>
      <c r="L52" s="24">
        <v>83.481</v>
      </c>
      <c r="M52" s="24">
        <v>48.017</v>
      </c>
      <c r="N52" s="24">
        <v>-68.889</v>
      </c>
      <c r="O52" s="76">
        <v>-18.197</v>
      </c>
      <c r="P52" s="72">
        <f t="shared" si="1"/>
        <v>0.7358504260476999</v>
      </c>
    </row>
    <row r="53" spans="1:16" ht="14.25" customHeight="1">
      <c r="A53" s="34" t="s">
        <v>45</v>
      </c>
      <c r="B53" s="78" t="s">
        <v>45</v>
      </c>
      <c r="C53" s="24">
        <v>624.04</v>
      </c>
      <c r="D53" s="24">
        <v>628.758</v>
      </c>
      <c r="E53" s="24">
        <v>592.678</v>
      </c>
      <c r="F53" s="24">
        <v>593.804</v>
      </c>
      <c r="G53" s="24">
        <v>647.296</v>
      </c>
      <c r="H53" s="76">
        <v>713.252</v>
      </c>
      <c r="I53" s="72">
        <f t="shared" si="0"/>
        <v>0.10189465097884098</v>
      </c>
      <c r="J53" s="24">
        <v>15.077</v>
      </c>
      <c r="K53" s="24">
        <v>14.506</v>
      </c>
      <c r="L53" s="24">
        <v>-10.237</v>
      </c>
      <c r="M53" s="24">
        <v>6.642</v>
      </c>
      <c r="N53" s="24">
        <v>12.997</v>
      </c>
      <c r="O53" s="76">
        <v>24.068</v>
      </c>
      <c r="P53" s="72">
        <f t="shared" si="1"/>
        <v>0.8518119566053706</v>
      </c>
    </row>
    <row r="54" spans="1:16" ht="12.75">
      <c r="A54" s="33" t="s">
        <v>160</v>
      </c>
      <c r="B54" s="78" t="s">
        <v>160</v>
      </c>
      <c r="C54" s="24">
        <v>200.979</v>
      </c>
      <c r="D54" s="24">
        <v>139.584</v>
      </c>
      <c r="E54" s="24">
        <v>120.755</v>
      </c>
      <c r="F54" s="24">
        <v>103.862</v>
      </c>
      <c r="G54" s="24">
        <v>105.143</v>
      </c>
      <c r="H54" s="76">
        <v>105.189</v>
      </c>
      <c r="I54" s="72">
        <f t="shared" si="0"/>
        <v>0.00043749940557136213</v>
      </c>
      <c r="J54" s="24">
        <v>-128.053</v>
      </c>
      <c r="K54" s="24">
        <v>-61.334</v>
      </c>
      <c r="L54" s="24">
        <v>-17.081</v>
      </c>
      <c r="M54" s="24">
        <v>-28.308</v>
      </c>
      <c r="N54" s="24">
        <v>-5.82</v>
      </c>
      <c r="O54" s="76">
        <v>-11.144</v>
      </c>
      <c r="P54" s="72">
        <f t="shared" si="1"/>
        <v>-0.9147766323024054</v>
      </c>
    </row>
    <row r="55" spans="1:16" ht="12.75">
      <c r="A55" s="33" t="s">
        <v>161</v>
      </c>
      <c r="B55" s="78" t="s">
        <v>161</v>
      </c>
      <c r="C55" s="24">
        <v>38.221</v>
      </c>
      <c r="D55" s="24">
        <v>34.764</v>
      </c>
      <c r="E55" s="24">
        <v>24.23</v>
      </c>
      <c r="F55" s="24">
        <v>22.716</v>
      </c>
      <c r="G55" s="24">
        <v>16.32</v>
      </c>
      <c r="H55" s="76">
        <v>19.24</v>
      </c>
      <c r="I55" s="72">
        <f t="shared" si="0"/>
        <v>0.1789215686274508</v>
      </c>
      <c r="J55" s="24">
        <v>-7.699</v>
      </c>
      <c r="K55" s="24">
        <v>-4.938</v>
      </c>
      <c r="L55" s="24">
        <v>-13.187</v>
      </c>
      <c r="M55" s="24">
        <v>-2.379</v>
      </c>
      <c r="N55" s="24">
        <v>-7.661</v>
      </c>
      <c r="O55" s="76">
        <v>11.416</v>
      </c>
      <c r="P55" s="72" t="str">
        <f t="shared" si="1"/>
        <v>*</v>
      </c>
    </row>
    <row r="56" spans="1:16" s="2" customFormat="1" ht="13.5" customHeight="1">
      <c r="A56" s="34" t="s">
        <v>46</v>
      </c>
      <c r="B56" s="78" t="s">
        <v>46</v>
      </c>
      <c r="C56" s="24">
        <v>2612.644</v>
      </c>
      <c r="D56" s="24">
        <v>2652.358</v>
      </c>
      <c r="E56" s="24">
        <v>2846.101</v>
      </c>
      <c r="F56" s="24">
        <v>3149.18</v>
      </c>
      <c r="G56" s="24">
        <v>4187.887</v>
      </c>
      <c r="H56" s="76">
        <v>4792.61</v>
      </c>
      <c r="I56" s="72">
        <f t="shared" si="0"/>
        <v>0.14439811771425548</v>
      </c>
      <c r="J56" s="24">
        <v>129.545</v>
      </c>
      <c r="K56" s="24">
        <v>133.423</v>
      </c>
      <c r="L56" s="24">
        <v>127.649</v>
      </c>
      <c r="M56" s="24">
        <v>135.59</v>
      </c>
      <c r="N56" s="24">
        <v>59.364</v>
      </c>
      <c r="O56" s="76">
        <v>128.853</v>
      </c>
      <c r="P56" s="72" t="str">
        <f t="shared" si="1"/>
        <v>*</v>
      </c>
    </row>
    <row r="57" spans="1:16" s="2" customFormat="1" ht="24">
      <c r="A57" s="88" t="s">
        <v>162</v>
      </c>
      <c r="B57" s="89" t="s">
        <v>163</v>
      </c>
      <c r="C57" s="90">
        <f aca="true" t="shared" si="4" ref="C57:H57">SUM(C21:C56)</f>
        <v>90700.77100000001</v>
      </c>
      <c r="D57" s="90">
        <f t="shared" si="4"/>
        <v>96301.28700000001</v>
      </c>
      <c r="E57" s="90">
        <f t="shared" si="4"/>
        <v>90942.225</v>
      </c>
      <c r="F57" s="90">
        <f t="shared" si="4"/>
        <v>92587.32499999998</v>
      </c>
      <c r="G57" s="90">
        <f t="shared" si="4"/>
        <v>91569.60800000002</v>
      </c>
      <c r="H57" s="91">
        <f t="shared" si="4"/>
        <v>89320.81199999999</v>
      </c>
      <c r="I57" s="86">
        <f t="shared" si="0"/>
        <v>-0.024558322888092232</v>
      </c>
      <c r="J57" s="90">
        <f aca="true" t="shared" si="5" ref="J57:O57">SUM(J21:J56)</f>
        <v>2100.640000000001</v>
      </c>
      <c r="K57" s="90">
        <f t="shared" si="5"/>
        <v>-2263.969</v>
      </c>
      <c r="L57" s="90">
        <f t="shared" si="5"/>
        <v>-1961.3780000000002</v>
      </c>
      <c r="M57" s="90">
        <f t="shared" si="5"/>
        <v>1364.3919999999998</v>
      </c>
      <c r="N57" s="90">
        <f t="shared" si="5"/>
        <v>1438.4099999999999</v>
      </c>
      <c r="O57" s="91">
        <f t="shared" si="5"/>
        <v>-5596.938999999999</v>
      </c>
      <c r="P57" s="86" t="str">
        <f t="shared" si="1"/>
        <v>*</v>
      </c>
    </row>
    <row r="58" spans="1:16" s="2" customFormat="1" ht="12.75">
      <c r="A58" s="35" t="s">
        <v>47</v>
      </c>
      <c r="B58" s="70" t="s">
        <v>48</v>
      </c>
      <c r="C58" s="22"/>
      <c r="D58" s="22"/>
      <c r="E58" s="22"/>
      <c r="F58" s="22"/>
      <c r="G58" s="22"/>
      <c r="H58" s="71"/>
      <c r="I58" s="92">
        <f t="shared" si="0"/>
      </c>
      <c r="J58" s="22"/>
      <c r="K58" s="22"/>
      <c r="L58" s="22"/>
      <c r="M58" s="22"/>
      <c r="N58" s="22"/>
      <c r="O58" s="71"/>
      <c r="P58" s="92">
        <f t="shared" si="1"/>
      </c>
    </row>
    <row r="59" spans="1:16" ht="12.75">
      <c r="A59" s="35" t="s">
        <v>49</v>
      </c>
      <c r="B59" s="75" t="s">
        <v>50</v>
      </c>
      <c r="C59" s="29"/>
      <c r="D59" s="29"/>
      <c r="E59" s="29"/>
      <c r="F59" s="29"/>
      <c r="G59" s="29"/>
      <c r="H59" s="85"/>
      <c r="I59" s="86">
        <f t="shared" si="0"/>
      </c>
      <c r="J59" s="29"/>
      <c r="K59" s="29"/>
      <c r="L59" s="29"/>
      <c r="M59" s="29"/>
      <c r="N59" s="29"/>
      <c r="O59" s="85"/>
      <c r="P59" s="86">
        <f t="shared" si="1"/>
      </c>
    </row>
    <row r="60" spans="1:16" ht="12.75">
      <c r="A60" s="25" t="s">
        <v>51</v>
      </c>
      <c r="B60" s="78" t="s">
        <v>51</v>
      </c>
      <c r="C60" s="24">
        <v>82.542</v>
      </c>
      <c r="D60" s="24">
        <v>80.666</v>
      </c>
      <c r="E60" s="24">
        <v>82.506</v>
      </c>
      <c r="F60" s="24">
        <v>86.966</v>
      </c>
      <c r="G60" s="24">
        <v>92.651</v>
      </c>
      <c r="H60" s="76">
        <v>95.398</v>
      </c>
      <c r="I60" s="72">
        <f t="shared" si="0"/>
        <v>0.029648897475472502</v>
      </c>
      <c r="J60" s="24">
        <v>10.085</v>
      </c>
      <c r="K60" s="24">
        <v>18.347</v>
      </c>
      <c r="L60" s="24">
        <v>18.534</v>
      </c>
      <c r="M60" s="24">
        <v>27.667</v>
      </c>
      <c r="N60" s="24">
        <v>23.465</v>
      </c>
      <c r="O60" s="76">
        <v>28.544</v>
      </c>
      <c r="P60" s="72">
        <f t="shared" si="1"/>
        <v>0.21645003196249735</v>
      </c>
    </row>
    <row r="61" spans="1:16" ht="12.75">
      <c r="A61" s="31" t="s">
        <v>52</v>
      </c>
      <c r="B61" s="78" t="s">
        <v>52</v>
      </c>
      <c r="C61" s="24">
        <v>16.105</v>
      </c>
      <c r="D61" s="24">
        <v>16.739</v>
      </c>
      <c r="E61" s="24">
        <v>16.94</v>
      </c>
      <c r="F61" s="24">
        <v>17.036</v>
      </c>
      <c r="G61" s="24">
        <v>17.537</v>
      </c>
      <c r="H61" s="76">
        <v>18.557</v>
      </c>
      <c r="I61" s="72">
        <f t="shared" si="0"/>
        <v>0.0581627416319781</v>
      </c>
      <c r="J61" s="24">
        <v>0.73</v>
      </c>
      <c r="K61" s="24">
        <v>0.744</v>
      </c>
      <c r="L61" s="24">
        <v>0.831</v>
      </c>
      <c r="M61" s="24">
        <v>0.892</v>
      </c>
      <c r="N61" s="24">
        <v>0.988</v>
      </c>
      <c r="O61" s="76">
        <v>1.034</v>
      </c>
      <c r="P61" s="72">
        <f t="shared" si="1"/>
        <v>0.046558704453441235</v>
      </c>
    </row>
    <row r="62" spans="1:16" ht="12.75">
      <c r="A62" s="25" t="s">
        <v>164</v>
      </c>
      <c r="B62" s="78" t="s">
        <v>164</v>
      </c>
      <c r="C62" s="24">
        <v>960.806</v>
      </c>
      <c r="D62" s="24">
        <v>828.868</v>
      </c>
      <c r="E62" s="24">
        <v>812.989</v>
      </c>
      <c r="F62" s="24">
        <v>773.242</v>
      </c>
      <c r="G62" s="24">
        <v>817.284</v>
      </c>
      <c r="H62" s="76">
        <v>695.213</v>
      </c>
      <c r="I62" s="72">
        <f t="shared" si="0"/>
        <v>-0.14936178855820015</v>
      </c>
      <c r="J62" s="24">
        <v>1.065</v>
      </c>
      <c r="K62" s="24">
        <v>-245.567</v>
      </c>
      <c r="L62" s="24">
        <v>19.881</v>
      </c>
      <c r="M62" s="24">
        <v>-74.053</v>
      </c>
      <c r="N62" s="24">
        <v>-61.273</v>
      </c>
      <c r="O62" s="76">
        <v>-179.068</v>
      </c>
      <c r="P62" s="72" t="str">
        <f t="shared" si="1"/>
        <v>*</v>
      </c>
    </row>
    <row r="63" spans="1:16" ht="12.75">
      <c r="A63" s="36" t="s">
        <v>53</v>
      </c>
      <c r="B63" s="78" t="s">
        <v>53</v>
      </c>
      <c r="C63" s="24">
        <v>1804.111</v>
      </c>
      <c r="D63" s="24">
        <v>1981.13</v>
      </c>
      <c r="E63" s="24">
        <v>1956.647</v>
      </c>
      <c r="F63" s="24">
        <v>2120.722</v>
      </c>
      <c r="G63" s="24">
        <v>2461.915</v>
      </c>
      <c r="H63" s="76">
        <v>2459.246</v>
      </c>
      <c r="I63" s="72">
        <f t="shared" si="0"/>
        <v>-0.0010841154142201548</v>
      </c>
      <c r="J63" s="24">
        <v>151.542</v>
      </c>
      <c r="K63" s="24">
        <v>158.592</v>
      </c>
      <c r="L63" s="24">
        <v>132.759</v>
      </c>
      <c r="M63" s="24">
        <v>146.013</v>
      </c>
      <c r="N63" s="24">
        <v>144.846</v>
      </c>
      <c r="O63" s="76">
        <v>169.724</v>
      </c>
      <c r="P63" s="72">
        <f t="shared" si="1"/>
        <v>0.17175482926694552</v>
      </c>
    </row>
    <row r="64" spans="1:16" ht="12.75">
      <c r="A64" s="25" t="s">
        <v>54</v>
      </c>
      <c r="B64" s="78" t="s">
        <v>54</v>
      </c>
      <c r="C64" s="24">
        <v>356.541</v>
      </c>
      <c r="D64" s="24">
        <v>355.54</v>
      </c>
      <c r="E64" s="24">
        <v>360.996</v>
      </c>
      <c r="F64" s="24">
        <v>368.92</v>
      </c>
      <c r="G64" s="24">
        <v>368.708</v>
      </c>
      <c r="H64" s="76">
        <v>365.868</v>
      </c>
      <c r="I64" s="72">
        <f t="shared" si="0"/>
        <v>-0.0077025722251755635</v>
      </c>
      <c r="J64" s="24">
        <v>7.362</v>
      </c>
      <c r="K64" s="24">
        <v>4.137</v>
      </c>
      <c r="L64" s="24">
        <v>-1.07</v>
      </c>
      <c r="M64" s="24">
        <v>-54.477</v>
      </c>
      <c r="N64" s="24">
        <v>4.464</v>
      </c>
      <c r="O64" s="76">
        <v>-12.249</v>
      </c>
      <c r="P64" s="72" t="str">
        <f t="shared" si="1"/>
        <v>*</v>
      </c>
    </row>
    <row r="65" spans="1:16" ht="12.75">
      <c r="A65" s="31" t="s">
        <v>165</v>
      </c>
      <c r="B65" s="78" t="s">
        <v>165</v>
      </c>
      <c r="C65" s="37" t="s">
        <v>147</v>
      </c>
      <c r="D65" s="37" t="s">
        <v>147</v>
      </c>
      <c r="E65" s="37" t="s">
        <v>147</v>
      </c>
      <c r="F65" s="37">
        <v>95.731</v>
      </c>
      <c r="G65" s="24">
        <v>95.792</v>
      </c>
      <c r="H65" s="76">
        <v>97.815</v>
      </c>
      <c r="I65" s="72">
        <f t="shared" si="0"/>
        <v>0.021118673793218523</v>
      </c>
      <c r="J65" s="37" t="s">
        <v>147</v>
      </c>
      <c r="K65" s="37" t="s">
        <v>147</v>
      </c>
      <c r="L65" s="37" t="s">
        <v>147</v>
      </c>
      <c r="M65" s="37">
        <v>22.56</v>
      </c>
      <c r="N65" s="24">
        <v>22.86</v>
      </c>
      <c r="O65" s="76">
        <v>22.504</v>
      </c>
      <c r="P65" s="72">
        <f t="shared" si="1"/>
        <v>-0.015573053368328926</v>
      </c>
    </row>
    <row r="66" spans="1:16" ht="12.75">
      <c r="A66" s="31" t="s">
        <v>220</v>
      </c>
      <c r="B66" s="78" t="s">
        <v>55</v>
      </c>
      <c r="C66" s="24">
        <v>1357</v>
      </c>
      <c r="D66" s="24">
        <v>1465.024</v>
      </c>
      <c r="E66" s="37" t="s">
        <v>147</v>
      </c>
      <c r="F66" s="37" t="s">
        <v>147</v>
      </c>
      <c r="G66" s="37" t="s">
        <v>147</v>
      </c>
      <c r="H66" s="93">
        <v>0.104</v>
      </c>
      <c r="I66" s="72">
        <f t="shared" si="0"/>
      </c>
      <c r="J66" s="24">
        <v>-791</v>
      </c>
      <c r="K66" s="24">
        <v>-775.621</v>
      </c>
      <c r="L66" s="24">
        <v>-715</v>
      </c>
      <c r="M66" s="24">
        <v>1927.197</v>
      </c>
      <c r="N66" s="24">
        <v>73.629</v>
      </c>
      <c r="O66" s="76">
        <v>-2.999</v>
      </c>
      <c r="P66" s="72" t="str">
        <f t="shared" si="1"/>
        <v>*</v>
      </c>
    </row>
    <row r="67" spans="1:16" s="2" customFormat="1" ht="12.75">
      <c r="A67" s="31" t="s">
        <v>221</v>
      </c>
      <c r="B67" s="78" t="s">
        <v>221</v>
      </c>
      <c r="C67" s="37" t="s">
        <v>147</v>
      </c>
      <c r="D67" s="37" t="s">
        <v>147</v>
      </c>
      <c r="E67" s="37" t="s">
        <v>147</v>
      </c>
      <c r="F67" s="37" t="s">
        <v>147</v>
      </c>
      <c r="G67" s="37">
        <v>328.899</v>
      </c>
      <c r="H67" s="93">
        <v>339.587</v>
      </c>
      <c r="I67" s="72">
        <f t="shared" si="0"/>
        <v>0.032496298255695555</v>
      </c>
      <c r="J67" s="37" t="s">
        <v>147</v>
      </c>
      <c r="K67" s="37" t="s">
        <v>147</v>
      </c>
      <c r="L67" s="37" t="s">
        <v>147</v>
      </c>
      <c r="M67" s="37" t="s">
        <v>147</v>
      </c>
      <c r="N67" s="37">
        <v>-1.149</v>
      </c>
      <c r="O67" s="76">
        <v>10.691</v>
      </c>
      <c r="P67" s="72" t="str">
        <f t="shared" si="1"/>
        <v>*</v>
      </c>
    </row>
    <row r="68" spans="1:16" ht="12.75">
      <c r="A68" s="31" t="s">
        <v>56</v>
      </c>
      <c r="B68" s="78" t="s">
        <v>56</v>
      </c>
      <c r="C68" s="24">
        <v>666.812</v>
      </c>
      <c r="D68" s="24">
        <v>752.784</v>
      </c>
      <c r="E68" s="24">
        <v>660.201</v>
      </c>
      <c r="F68" s="24">
        <v>687.063</v>
      </c>
      <c r="G68" s="24">
        <v>740.77</v>
      </c>
      <c r="H68" s="76">
        <v>730.833</v>
      </c>
      <c r="I68" s="72">
        <f t="shared" si="0"/>
        <v>-0.013414420130404836</v>
      </c>
      <c r="J68" s="24">
        <v>101.245</v>
      </c>
      <c r="K68" s="24">
        <v>105.063</v>
      </c>
      <c r="L68" s="24">
        <v>101.52</v>
      </c>
      <c r="M68" s="24">
        <v>106.452</v>
      </c>
      <c r="N68" s="24">
        <v>120.022</v>
      </c>
      <c r="O68" s="76">
        <v>125.084</v>
      </c>
      <c r="P68" s="72">
        <f t="shared" si="1"/>
        <v>0.04217560113979091</v>
      </c>
    </row>
    <row r="69" spans="1:16" ht="12.75">
      <c r="A69" s="23" t="s">
        <v>57</v>
      </c>
      <c r="B69" s="75" t="s">
        <v>58</v>
      </c>
      <c r="C69" s="29"/>
      <c r="D69" s="29"/>
      <c r="E69" s="29"/>
      <c r="F69" s="29"/>
      <c r="G69" s="29"/>
      <c r="H69" s="85"/>
      <c r="I69" s="72">
        <f t="shared" si="0"/>
      </c>
      <c r="J69" s="29"/>
      <c r="K69" s="29"/>
      <c r="L69" s="29"/>
      <c r="M69" s="29"/>
      <c r="N69" s="29"/>
      <c r="O69" s="85"/>
      <c r="P69" s="72">
        <f t="shared" si="1"/>
      </c>
    </row>
    <row r="70" spans="1:16" ht="13.5">
      <c r="A70" s="31" t="s">
        <v>222</v>
      </c>
      <c r="B70" s="87" t="s">
        <v>166</v>
      </c>
      <c r="C70" s="24">
        <v>153.102</v>
      </c>
      <c r="D70" s="24">
        <v>148.45</v>
      </c>
      <c r="E70" s="37">
        <v>132.469</v>
      </c>
      <c r="F70" s="37">
        <v>121.542</v>
      </c>
      <c r="G70" s="37">
        <v>105.692</v>
      </c>
      <c r="H70" s="93">
        <f>2*51.119</f>
        <v>102.238</v>
      </c>
      <c r="I70" s="72">
        <f t="shared" si="0"/>
        <v>-0.03267986224122921</v>
      </c>
      <c r="J70" s="24">
        <v>-9.267</v>
      </c>
      <c r="K70" s="24">
        <v>-23.95</v>
      </c>
      <c r="L70" s="37">
        <v>-10.263</v>
      </c>
      <c r="M70" s="37">
        <v>-11.038</v>
      </c>
      <c r="N70" s="37">
        <v>7.974</v>
      </c>
      <c r="O70" s="93">
        <f>2*-12.348</f>
        <v>-24.696</v>
      </c>
      <c r="P70" s="72" t="str">
        <f t="shared" si="1"/>
        <v>*</v>
      </c>
    </row>
    <row r="71" spans="1:16" ht="12.75">
      <c r="A71" s="25" t="s">
        <v>59</v>
      </c>
      <c r="B71" s="78" t="s">
        <v>59</v>
      </c>
      <c r="C71" s="24">
        <v>39.395</v>
      </c>
      <c r="D71" s="24">
        <v>38.769</v>
      </c>
      <c r="E71" s="24">
        <v>40.461</v>
      </c>
      <c r="F71" s="24">
        <v>36.933</v>
      </c>
      <c r="G71" s="24">
        <v>41.01</v>
      </c>
      <c r="H71" s="76">
        <v>40.823</v>
      </c>
      <c r="I71" s="72">
        <f aca="true" t="shared" si="6" ref="I71:I134">_xlfn.IFERROR(IF(H71/G71-1&gt;1,"*",IF(H71/G71-1&lt;-1,"*",IF(G71&gt;0,IF(H71&lt;0,"*",H71/G71-1),IF(H71&gt;0,"*",(H71/G71-1)*-1)))),"")</f>
        <v>-0.004559863447939461</v>
      </c>
      <c r="J71" s="24">
        <v>-15.158</v>
      </c>
      <c r="K71" s="24">
        <v>-7.437</v>
      </c>
      <c r="L71" s="24">
        <v>-9.108</v>
      </c>
      <c r="M71" s="24">
        <v>10.09</v>
      </c>
      <c r="N71" s="24">
        <v>-8.473</v>
      </c>
      <c r="O71" s="76">
        <v>0.205</v>
      </c>
      <c r="P71" s="72" t="str">
        <f t="shared" si="1"/>
        <v>*</v>
      </c>
    </row>
    <row r="72" spans="1:16" s="2" customFormat="1" ht="12.75">
      <c r="A72" s="31" t="s">
        <v>223</v>
      </c>
      <c r="B72" s="87" t="s">
        <v>167</v>
      </c>
      <c r="C72" s="24">
        <v>13792.612</v>
      </c>
      <c r="D72" s="24">
        <v>15946.143</v>
      </c>
      <c r="E72" s="24">
        <v>16724.43</v>
      </c>
      <c r="F72" s="24">
        <v>18116.534</v>
      </c>
      <c r="G72" s="24">
        <v>20900.439</v>
      </c>
      <c r="H72" s="76">
        <v>23311</v>
      </c>
      <c r="I72" s="72">
        <f t="shared" si="6"/>
        <v>0.11533542429419796</v>
      </c>
      <c r="J72" s="24">
        <v>1932.29</v>
      </c>
      <c r="K72" s="24">
        <v>2360.759</v>
      </c>
      <c r="L72" s="24">
        <v>2377.08</v>
      </c>
      <c r="M72" s="24">
        <v>2500.548</v>
      </c>
      <c r="N72" s="24">
        <v>2874.584</v>
      </c>
      <c r="O72" s="76">
        <v>3157</v>
      </c>
      <c r="P72" s="72">
        <f aca="true" t="shared" si="7" ref="P72:P135">_xlfn.IFERROR(IF(O72/N72-1&gt;1,"*",IF(O72/N72-1&lt;-1,"*",IF(N72&gt;0,IF(O72&lt;0,"*",O72/N72-1),IF(O72&gt;0,"*",(O72/N72-1)*-1)))),"")</f>
        <v>0.09824586792384582</v>
      </c>
    </row>
    <row r="73" spans="1:16" ht="12.75">
      <c r="A73" s="31" t="s">
        <v>60</v>
      </c>
      <c r="B73" s="78" t="s">
        <v>60</v>
      </c>
      <c r="C73" s="24">
        <v>142.09</v>
      </c>
      <c r="D73" s="24">
        <v>126.741</v>
      </c>
      <c r="E73" s="24">
        <v>39.618</v>
      </c>
      <c r="F73" s="24">
        <v>3.086</v>
      </c>
      <c r="G73" s="24">
        <v>1.166</v>
      </c>
      <c r="H73" s="76">
        <v>9.936</v>
      </c>
      <c r="I73" s="72" t="str">
        <f t="shared" si="6"/>
        <v>*</v>
      </c>
      <c r="J73" s="24">
        <v>6.679</v>
      </c>
      <c r="K73" s="24">
        <v>-21.61</v>
      </c>
      <c r="L73" s="24">
        <v>-121.905</v>
      </c>
      <c r="M73" s="24">
        <v>-13.139</v>
      </c>
      <c r="N73" s="24">
        <v>55.082</v>
      </c>
      <c r="O73" s="76">
        <v>-7.877</v>
      </c>
      <c r="P73" s="72" t="str">
        <f t="shared" si="7"/>
        <v>*</v>
      </c>
    </row>
    <row r="74" spans="1:16" ht="12.75">
      <c r="A74" s="23" t="s">
        <v>61</v>
      </c>
      <c r="B74" s="75" t="s">
        <v>62</v>
      </c>
      <c r="C74" s="13"/>
      <c r="D74" s="13"/>
      <c r="E74" s="13"/>
      <c r="F74" s="13"/>
      <c r="G74" s="38"/>
      <c r="H74" s="94"/>
      <c r="I74" s="72">
        <f t="shared" si="6"/>
      </c>
      <c r="J74" s="29"/>
      <c r="K74" s="29"/>
      <c r="L74" s="29"/>
      <c r="M74" s="29"/>
      <c r="N74" s="29"/>
      <c r="O74" s="85"/>
      <c r="P74" s="72">
        <f t="shared" si="7"/>
      </c>
    </row>
    <row r="75" spans="1:16" ht="12.75">
      <c r="A75" s="25" t="s">
        <v>169</v>
      </c>
      <c r="B75" s="78" t="s">
        <v>169</v>
      </c>
      <c r="C75" s="12">
        <v>815.017</v>
      </c>
      <c r="D75" s="12">
        <v>800.011</v>
      </c>
      <c r="E75" s="12">
        <v>865.238</v>
      </c>
      <c r="F75" s="12">
        <v>687.585</v>
      </c>
      <c r="G75" s="24">
        <v>662.282</v>
      </c>
      <c r="H75" s="76">
        <v>606.419</v>
      </c>
      <c r="I75" s="72">
        <f t="shared" si="6"/>
        <v>-0.0843492651166724</v>
      </c>
      <c r="J75" s="24">
        <v>41.192</v>
      </c>
      <c r="K75" s="24">
        <v>43.031</v>
      </c>
      <c r="L75" s="24">
        <v>4.311</v>
      </c>
      <c r="M75" s="24">
        <v>-140.909</v>
      </c>
      <c r="N75" s="24">
        <v>49.855</v>
      </c>
      <c r="O75" s="76">
        <v>38.711</v>
      </c>
      <c r="P75" s="72">
        <f t="shared" si="7"/>
        <v>-0.22352823187242998</v>
      </c>
    </row>
    <row r="76" spans="1:16" ht="12.75">
      <c r="A76" s="25" t="s">
        <v>63</v>
      </c>
      <c r="B76" s="78" t="s">
        <v>63</v>
      </c>
      <c r="C76" s="12">
        <v>723.468</v>
      </c>
      <c r="D76" s="12">
        <v>723.792</v>
      </c>
      <c r="E76" s="12">
        <v>801.959</v>
      </c>
      <c r="F76" s="12">
        <v>775.138</v>
      </c>
      <c r="G76" s="24">
        <v>805.66</v>
      </c>
      <c r="H76" s="76">
        <v>801.15</v>
      </c>
      <c r="I76" s="72">
        <f t="shared" si="6"/>
        <v>-0.0055978948936276085</v>
      </c>
      <c r="J76" s="24">
        <v>41.253</v>
      </c>
      <c r="K76" s="24">
        <v>14.291</v>
      </c>
      <c r="L76" s="24">
        <v>27.427</v>
      </c>
      <c r="M76" s="24">
        <v>24.781</v>
      </c>
      <c r="N76" s="24">
        <v>32.449</v>
      </c>
      <c r="O76" s="76">
        <v>48.884</v>
      </c>
      <c r="P76" s="72">
        <f t="shared" si="7"/>
        <v>0.5064871028383002</v>
      </c>
    </row>
    <row r="77" spans="1:16" ht="12.75">
      <c r="A77" s="25" t="s">
        <v>64</v>
      </c>
      <c r="B77" s="78" t="s">
        <v>64</v>
      </c>
      <c r="C77" s="12">
        <v>213.912</v>
      </c>
      <c r="D77" s="12">
        <v>216.135</v>
      </c>
      <c r="E77" s="12">
        <v>209.767</v>
      </c>
      <c r="F77" s="12">
        <v>200.131</v>
      </c>
      <c r="G77" s="24">
        <v>218.237</v>
      </c>
      <c r="H77" s="76">
        <v>201.893</v>
      </c>
      <c r="I77" s="72">
        <f t="shared" si="6"/>
        <v>-0.07489105880304436</v>
      </c>
      <c r="J77" s="24">
        <v>22.866</v>
      </c>
      <c r="K77" s="24">
        <v>17.407</v>
      </c>
      <c r="L77" s="24">
        <v>7.273</v>
      </c>
      <c r="M77" s="24">
        <v>9.111</v>
      </c>
      <c r="N77" s="24">
        <v>16.111</v>
      </c>
      <c r="O77" s="76">
        <v>20.105</v>
      </c>
      <c r="P77" s="72">
        <f t="shared" si="7"/>
        <v>0.24790515796660673</v>
      </c>
    </row>
    <row r="78" spans="1:16" s="2" customFormat="1" ht="23.25" customHeight="1">
      <c r="A78" s="31" t="s">
        <v>170</v>
      </c>
      <c r="B78" s="87" t="s">
        <v>170</v>
      </c>
      <c r="C78" s="24">
        <v>191.352</v>
      </c>
      <c r="D78" s="24">
        <v>199.165</v>
      </c>
      <c r="E78" s="24">
        <v>190.367</v>
      </c>
      <c r="F78" s="24">
        <v>202.936</v>
      </c>
      <c r="G78" s="24">
        <v>223.331</v>
      </c>
      <c r="H78" s="76">
        <v>227.761</v>
      </c>
      <c r="I78" s="72">
        <f t="shared" si="6"/>
        <v>0.019836028137607542</v>
      </c>
      <c r="J78" s="24">
        <v>23.14</v>
      </c>
      <c r="K78" s="24">
        <v>27.407</v>
      </c>
      <c r="L78" s="24">
        <v>27.114</v>
      </c>
      <c r="M78" s="24">
        <v>24.696</v>
      </c>
      <c r="N78" s="24">
        <v>30.64</v>
      </c>
      <c r="O78" s="76">
        <v>34.233</v>
      </c>
      <c r="P78" s="72">
        <f t="shared" si="7"/>
        <v>0.11726501305483006</v>
      </c>
    </row>
    <row r="79" spans="1:16" ht="24">
      <c r="A79" s="28" t="s">
        <v>65</v>
      </c>
      <c r="B79" s="75" t="s">
        <v>66</v>
      </c>
      <c r="C79" s="13"/>
      <c r="D79" s="13"/>
      <c r="E79" s="13"/>
      <c r="F79" s="13"/>
      <c r="G79" s="29"/>
      <c r="H79" s="85"/>
      <c r="I79" s="72">
        <f t="shared" si="6"/>
      </c>
      <c r="J79" s="29"/>
      <c r="K79" s="29"/>
      <c r="L79" s="29"/>
      <c r="M79" s="29"/>
      <c r="N79" s="29"/>
      <c r="O79" s="85"/>
      <c r="P79" s="72">
        <f t="shared" si="7"/>
      </c>
    </row>
    <row r="80" spans="1:16" ht="12.75">
      <c r="A80" s="25" t="s">
        <v>171</v>
      </c>
      <c r="B80" s="78" t="s">
        <v>171</v>
      </c>
      <c r="C80" s="12">
        <v>768.418</v>
      </c>
      <c r="D80" s="12">
        <v>682.882</v>
      </c>
      <c r="E80" s="12">
        <v>692.891</v>
      </c>
      <c r="F80" s="12">
        <v>786.396</v>
      </c>
      <c r="G80" s="24">
        <v>684.985</v>
      </c>
      <c r="H80" s="76">
        <v>764.361</v>
      </c>
      <c r="I80" s="72">
        <f t="shared" si="6"/>
        <v>0.11587990977904616</v>
      </c>
      <c r="J80" s="12">
        <v>84.166</v>
      </c>
      <c r="K80" s="12">
        <v>76.291</v>
      </c>
      <c r="L80" s="12">
        <v>-33.717</v>
      </c>
      <c r="M80" s="12">
        <v>448.429</v>
      </c>
      <c r="N80" s="24">
        <v>131.826</v>
      </c>
      <c r="O80" s="76">
        <v>75.479</v>
      </c>
      <c r="P80" s="72">
        <f t="shared" si="7"/>
        <v>-0.42743464870359416</v>
      </c>
    </row>
    <row r="81" spans="1:16" ht="12.75">
      <c r="A81" s="31" t="s">
        <v>172</v>
      </c>
      <c r="B81" s="78" t="s">
        <v>133</v>
      </c>
      <c r="C81" s="12">
        <v>15.289</v>
      </c>
      <c r="D81" s="12">
        <v>16.294</v>
      </c>
      <c r="E81" s="12">
        <v>17.246</v>
      </c>
      <c r="F81" s="12">
        <v>17.427</v>
      </c>
      <c r="G81" s="24">
        <v>19.21</v>
      </c>
      <c r="H81" s="76">
        <v>22.845</v>
      </c>
      <c r="I81" s="72">
        <f t="shared" si="6"/>
        <v>0.18922436231129613</v>
      </c>
      <c r="J81" s="12">
        <v>-4.1</v>
      </c>
      <c r="K81" s="12">
        <v>-0.922</v>
      </c>
      <c r="L81" s="12">
        <v>-0.073</v>
      </c>
      <c r="M81" s="12">
        <v>-0.532</v>
      </c>
      <c r="N81" s="24">
        <v>-0.316</v>
      </c>
      <c r="O81" s="76">
        <v>-3.334</v>
      </c>
      <c r="P81" s="72" t="str">
        <f t="shared" si="7"/>
        <v>*</v>
      </c>
    </row>
    <row r="82" spans="1:16" ht="12.75">
      <c r="A82" s="25" t="s">
        <v>173</v>
      </c>
      <c r="B82" s="78" t="s">
        <v>173</v>
      </c>
      <c r="C82" s="12">
        <v>190.224</v>
      </c>
      <c r="D82" s="12">
        <v>176.109</v>
      </c>
      <c r="E82" s="12">
        <v>180.394</v>
      </c>
      <c r="F82" s="12">
        <v>191.742</v>
      </c>
      <c r="G82" s="24">
        <v>204.724</v>
      </c>
      <c r="H82" s="76">
        <v>228.635</v>
      </c>
      <c r="I82" s="72">
        <f t="shared" si="6"/>
        <v>0.1167962720540825</v>
      </c>
      <c r="J82" s="12">
        <v>14.181</v>
      </c>
      <c r="K82" s="12">
        <v>19.518</v>
      </c>
      <c r="L82" s="12">
        <v>22.605</v>
      </c>
      <c r="M82" s="12">
        <v>25.334</v>
      </c>
      <c r="N82" s="24">
        <v>30.361</v>
      </c>
      <c r="O82" s="76">
        <v>36.591</v>
      </c>
      <c r="P82" s="72">
        <f t="shared" si="7"/>
        <v>0.20519745726425342</v>
      </c>
    </row>
    <row r="83" spans="1:16" ht="12.75">
      <c r="A83" s="25" t="s">
        <v>67</v>
      </c>
      <c r="B83" s="78" t="s">
        <v>67</v>
      </c>
      <c r="C83" s="12">
        <v>1795.613</v>
      </c>
      <c r="D83" s="12">
        <v>2620.944</v>
      </c>
      <c r="E83" s="12">
        <v>2741.732</v>
      </c>
      <c r="F83" s="12">
        <v>3355.384</v>
      </c>
      <c r="G83" s="24">
        <v>3934.563</v>
      </c>
      <c r="H83" s="76">
        <v>4049.83</v>
      </c>
      <c r="I83" s="72">
        <f t="shared" si="6"/>
        <v>0.029296010764092495</v>
      </c>
      <c r="J83" s="12">
        <v>50.307</v>
      </c>
      <c r="K83" s="12">
        <v>256.686</v>
      </c>
      <c r="L83" s="12">
        <v>345.551</v>
      </c>
      <c r="M83" s="12">
        <v>470.253</v>
      </c>
      <c r="N83" s="24">
        <v>532.145</v>
      </c>
      <c r="O83" s="76">
        <v>545.546</v>
      </c>
      <c r="P83" s="72">
        <f t="shared" si="7"/>
        <v>0.025182985840325633</v>
      </c>
    </row>
    <row r="84" spans="1:16" ht="12.75">
      <c r="A84" s="31" t="s">
        <v>224</v>
      </c>
      <c r="B84" s="78" t="s">
        <v>225</v>
      </c>
      <c r="C84" s="27" t="s">
        <v>147</v>
      </c>
      <c r="D84" s="27" t="s">
        <v>147</v>
      </c>
      <c r="E84" s="27" t="s">
        <v>147</v>
      </c>
      <c r="F84" s="12">
        <v>13.12</v>
      </c>
      <c r="G84" s="12">
        <v>4.254</v>
      </c>
      <c r="H84" s="95">
        <v>0.735</v>
      </c>
      <c r="I84" s="72">
        <f t="shared" si="6"/>
        <v>-0.8272214386459802</v>
      </c>
      <c r="J84" s="27" t="s">
        <v>147</v>
      </c>
      <c r="K84" s="27" t="s">
        <v>147</v>
      </c>
      <c r="L84" s="27" t="s">
        <v>147</v>
      </c>
      <c r="M84" s="12">
        <v>6.651</v>
      </c>
      <c r="N84" s="12">
        <v>-0.992</v>
      </c>
      <c r="O84" s="95">
        <v>-5.448</v>
      </c>
      <c r="P84" s="72" t="str">
        <f t="shared" si="7"/>
        <v>*</v>
      </c>
    </row>
    <row r="85" spans="1:16" ht="12.75">
      <c r="A85" s="25" t="s">
        <v>174</v>
      </c>
      <c r="B85" s="78" t="s">
        <v>174</v>
      </c>
      <c r="C85" s="12">
        <v>152.486</v>
      </c>
      <c r="D85" s="12">
        <v>138.229</v>
      </c>
      <c r="E85" s="12">
        <v>141.824</v>
      </c>
      <c r="F85" s="12">
        <v>174.802</v>
      </c>
      <c r="G85" s="24">
        <v>193.817</v>
      </c>
      <c r="H85" s="76">
        <v>180.947</v>
      </c>
      <c r="I85" s="72">
        <f t="shared" si="6"/>
        <v>-0.06640284391978002</v>
      </c>
      <c r="J85" s="12">
        <v>4.741</v>
      </c>
      <c r="K85" s="12">
        <v>6.593</v>
      </c>
      <c r="L85" s="12">
        <v>11.322</v>
      </c>
      <c r="M85" s="12">
        <v>13.115</v>
      </c>
      <c r="N85" s="24">
        <v>6.588</v>
      </c>
      <c r="O85" s="76">
        <v>-24.084</v>
      </c>
      <c r="P85" s="72" t="str">
        <f t="shared" si="7"/>
        <v>*</v>
      </c>
    </row>
    <row r="86" spans="1:16" ht="12.75">
      <c r="A86" s="25" t="s">
        <v>68</v>
      </c>
      <c r="B86" s="78" t="s">
        <v>68</v>
      </c>
      <c r="C86" s="12">
        <v>91.446</v>
      </c>
      <c r="D86" s="12">
        <v>85.825</v>
      </c>
      <c r="E86" s="12">
        <v>87</v>
      </c>
      <c r="F86" s="12">
        <v>94.206</v>
      </c>
      <c r="G86" s="24">
        <v>99.228</v>
      </c>
      <c r="H86" s="76">
        <v>110.1</v>
      </c>
      <c r="I86" s="72">
        <f t="shared" si="6"/>
        <v>0.10956584834925631</v>
      </c>
      <c r="J86" s="12">
        <v>8.909</v>
      </c>
      <c r="K86" s="12">
        <v>9.135</v>
      </c>
      <c r="L86" s="12">
        <v>9.634</v>
      </c>
      <c r="M86" s="12">
        <v>9.962</v>
      </c>
      <c r="N86" s="24">
        <v>10.703</v>
      </c>
      <c r="O86" s="76">
        <v>11.269</v>
      </c>
      <c r="P86" s="72">
        <f t="shared" si="7"/>
        <v>0.05288236942913205</v>
      </c>
    </row>
    <row r="87" spans="1:16" s="2" customFormat="1" ht="12.75">
      <c r="A87" s="31" t="s">
        <v>175</v>
      </c>
      <c r="B87" s="96" t="s">
        <v>175</v>
      </c>
      <c r="C87" s="12">
        <v>29.485</v>
      </c>
      <c r="D87" s="12">
        <v>29.926</v>
      </c>
      <c r="E87" s="12">
        <v>31.37</v>
      </c>
      <c r="F87" s="12">
        <v>33.284</v>
      </c>
      <c r="G87" s="24">
        <v>156.91</v>
      </c>
      <c r="H87" s="76">
        <v>161.134</v>
      </c>
      <c r="I87" s="72">
        <f t="shared" si="6"/>
        <v>0.026919890383022116</v>
      </c>
      <c r="J87" s="12">
        <v>16.066</v>
      </c>
      <c r="K87" s="12">
        <v>-0.006</v>
      </c>
      <c r="L87" s="12">
        <v>0.953</v>
      </c>
      <c r="M87" s="12">
        <v>2.309</v>
      </c>
      <c r="N87" s="24">
        <v>8.75</v>
      </c>
      <c r="O87" s="76">
        <v>7.676</v>
      </c>
      <c r="P87" s="72">
        <f t="shared" si="7"/>
        <v>-0.12274285714285715</v>
      </c>
    </row>
    <row r="88" spans="1:16" ht="12.75">
      <c r="A88" s="25" t="s">
        <v>176</v>
      </c>
      <c r="B88" s="78" t="s">
        <v>176</v>
      </c>
      <c r="C88" s="12">
        <v>184.706</v>
      </c>
      <c r="D88" s="12">
        <v>201.923</v>
      </c>
      <c r="E88" s="12">
        <v>217.587</v>
      </c>
      <c r="F88" s="12">
        <v>238.047</v>
      </c>
      <c r="G88" s="24">
        <v>246.009</v>
      </c>
      <c r="H88" s="76">
        <v>265.166</v>
      </c>
      <c r="I88" s="72">
        <f t="shared" si="6"/>
        <v>0.07787113479588159</v>
      </c>
      <c r="J88" s="12">
        <v>18.127</v>
      </c>
      <c r="K88" s="12">
        <v>19.514</v>
      </c>
      <c r="L88" s="12">
        <v>23.022</v>
      </c>
      <c r="M88" s="12">
        <v>24.116</v>
      </c>
      <c r="N88" s="24">
        <v>19.809</v>
      </c>
      <c r="O88" s="76">
        <v>26.089</v>
      </c>
      <c r="P88" s="72">
        <f t="shared" si="7"/>
        <v>0.31702761371093935</v>
      </c>
    </row>
    <row r="89" spans="1:16" ht="12.75">
      <c r="A89" s="23" t="s">
        <v>69</v>
      </c>
      <c r="B89" s="75" t="s">
        <v>70</v>
      </c>
      <c r="C89" s="13"/>
      <c r="D89" s="13"/>
      <c r="E89" s="13"/>
      <c r="F89" s="13"/>
      <c r="G89" s="29"/>
      <c r="H89" s="85"/>
      <c r="I89" s="72">
        <f t="shared" si="6"/>
      </c>
      <c r="J89" s="13"/>
      <c r="K89" s="13"/>
      <c r="L89" s="13"/>
      <c r="M89" s="13"/>
      <c r="N89" s="29"/>
      <c r="O89" s="85"/>
      <c r="P89" s="72">
        <f t="shared" si="7"/>
      </c>
    </row>
    <row r="90" spans="1:16" s="2" customFormat="1" ht="12.75">
      <c r="A90" s="25" t="s">
        <v>226</v>
      </c>
      <c r="B90" s="78" t="s">
        <v>227</v>
      </c>
      <c r="C90" s="12">
        <v>50.795</v>
      </c>
      <c r="D90" s="12">
        <v>43.325</v>
      </c>
      <c r="E90" s="12">
        <v>40.761</v>
      </c>
      <c r="F90" s="12">
        <v>19.655</v>
      </c>
      <c r="G90" s="24" t="s">
        <v>147</v>
      </c>
      <c r="H90" s="76" t="s">
        <v>147</v>
      </c>
      <c r="I90" s="72">
        <f t="shared" si="6"/>
      </c>
      <c r="J90" s="12">
        <v>-13.244</v>
      </c>
      <c r="K90" s="12">
        <v>36.864</v>
      </c>
      <c r="L90" s="12">
        <v>-54.805</v>
      </c>
      <c r="M90" s="12">
        <v>13.884</v>
      </c>
      <c r="N90" s="24" t="s">
        <v>147</v>
      </c>
      <c r="O90" s="76" t="s">
        <v>147</v>
      </c>
      <c r="P90" s="72">
        <f t="shared" si="7"/>
      </c>
    </row>
    <row r="91" spans="1:16" s="2" customFormat="1" ht="12.75">
      <c r="A91" s="25" t="s">
        <v>71</v>
      </c>
      <c r="B91" s="78" t="s">
        <v>71</v>
      </c>
      <c r="C91" s="12">
        <v>433.915</v>
      </c>
      <c r="D91" s="12">
        <v>457.826</v>
      </c>
      <c r="E91" s="12">
        <v>473.645</v>
      </c>
      <c r="F91" s="12">
        <v>468.828</v>
      </c>
      <c r="G91" s="24">
        <v>803.365</v>
      </c>
      <c r="H91" s="76">
        <v>773.57</v>
      </c>
      <c r="I91" s="72">
        <f t="shared" si="6"/>
        <v>-0.03708774965302197</v>
      </c>
      <c r="J91" s="12">
        <v>43.699</v>
      </c>
      <c r="K91" s="12">
        <v>46.542</v>
      </c>
      <c r="L91" s="12">
        <v>52.308</v>
      </c>
      <c r="M91" s="12">
        <v>51.607</v>
      </c>
      <c r="N91" s="24">
        <v>60.86</v>
      </c>
      <c r="O91" s="76">
        <v>67.671</v>
      </c>
      <c r="P91" s="72">
        <f t="shared" si="7"/>
        <v>0.11191258626355571</v>
      </c>
    </row>
    <row r="92" spans="1:16" s="2" customFormat="1" ht="12.75">
      <c r="A92" s="80" t="s">
        <v>177</v>
      </c>
      <c r="B92" s="89" t="s">
        <v>178</v>
      </c>
      <c r="C92" s="90">
        <f aca="true" t="shared" si="8" ref="C92:H92">SUM(C58:C91)</f>
        <v>25027.242</v>
      </c>
      <c r="D92" s="90">
        <f t="shared" si="8"/>
        <v>28133.240000000005</v>
      </c>
      <c r="E92" s="90">
        <f t="shared" si="8"/>
        <v>27519.037999999993</v>
      </c>
      <c r="F92" s="90">
        <f t="shared" si="8"/>
        <v>29686.45599999999</v>
      </c>
      <c r="G92" s="90">
        <f t="shared" si="8"/>
        <v>34228.438</v>
      </c>
      <c r="H92" s="91">
        <f t="shared" si="8"/>
        <v>36661.164</v>
      </c>
      <c r="I92" s="86">
        <f t="shared" si="6"/>
        <v>0.07107324032723894</v>
      </c>
      <c r="J92" s="90">
        <f aca="true" t="shared" si="9" ref="J92:O92">SUM(J58:J91)</f>
        <v>1746.8760000000002</v>
      </c>
      <c r="K92" s="90">
        <f t="shared" si="9"/>
        <v>2145.8079999999995</v>
      </c>
      <c r="L92" s="90">
        <f t="shared" si="9"/>
        <v>2236.1839999999997</v>
      </c>
      <c r="M92" s="90">
        <f t="shared" si="9"/>
        <v>5571.519</v>
      </c>
      <c r="N92" s="90">
        <f t="shared" si="9"/>
        <v>4185.808</v>
      </c>
      <c r="O92" s="91">
        <f t="shared" si="9"/>
        <v>4167.285000000001</v>
      </c>
      <c r="P92" s="86">
        <f t="shared" si="7"/>
        <v>-0.004425191026439679</v>
      </c>
    </row>
    <row r="93" spans="1:16" ht="12.75">
      <c r="A93" s="97" t="s">
        <v>72</v>
      </c>
      <c r="B93" s="70" t="s">
        <v>73</v>
      </c>
      <c r="C93" s="21"/>
      <c r="D93" s="21"/>
      <c r="E93" s="21"/>
      <c r="F93" s="21"/>
      <c r="G93" s="22"/>
      <c r="H93" s="71"/>
      <c r="I93" s="92">
        <f t="shared" si="6"/>
      </c>
      <c r="J93" s="21"/>
      <c r="K93" s="21"/>
      <c r="L93" s="21"/>
      <c r="M93" s="21"/>
      <c r="N93" s="22"/>
      <c r="O93" s="71"/>
      <c r="P93" s="92">
        <f t="shared" si="7"/>
      </c>
    </row>
    <row r="94" spans="1:16" ht="12.75">
      <c r="A94" s="23" t="s">
        <v>74</v>
      </c>
      <c r="B94" s="75" t="s">
        <v>179</v>
      </c>
      <c r="C94" s="29"/>
      <c r="D94" s="29"/>
      <c r="E94" s="29"/>
      <c r="F94" s="29"/>
      <c r="G94" s="29"/>
      <c r="H94" s="85"/>
      <c r="I94" s="86">
        <f t="shared" si="6"/>
      </c>
      <c r="J94" s="29"/>
      <c r="K94" s="29"/>
      <c r="L94" s="29"/>
      <c r="M94" s="29"/>
      <c r="N94" s="29"/>
      <c r="O94" s="85"/>
      <c r="P94" s="86">
        <f t="shared" si="7"/>
      </c>
    </row>
    <row r="95" spans="1:16" ht="12.75">
      <c r="A95" s="31" t="s">
        <v>75</v>
      </c>
      <c r="B95" s="87" t="s">
        <v>75</v>
      </c>
      <c r="C95" s="24">
        <v>1369.053</v>
      </c>
      <c r="D95" s="24">
        <v>1659.049</v>
      </c>
      <c r="E95" s="24">
        <v>1513.355</v>
      </c>
      <c r="F95" s="24">
        <v>1377.175</v>
      </c>
      <c r="G95" s="24">
        <v>1630.617</v>
      </c>
      <c r="H95" s="76">
        <v>1486.287</v>
      </c>
      <c r="I95" s="72">
        <f t="shared" si="6"/>
        <v>-0.0885125078421235</v>
      </c>
      <c r="J95" s="24">
        <v>52.152</v>
      </c>
      <c r="K95" s="24">
        <v>-146.941</v>
      </c>
      <c r="L95" s="24">
        <v>-173.616</v>
      </c>
      <c r="M95" s="24">
        <v>-173.005</v>
      </c>
      <c r="N95" s="24">
        <v>-113.192</v>
      </c>
      <c r="O95" s="76">
        <v>-1125.886</v>
      </c>
      <c r="P95" s="72" t="str">
        <f t="shared" si="7"/>
        <v>*</v>
      </c>
    </row>
    <row r="96" spans="1:16" ht="12.75">
      <c r="A96" s="25" t="s">
        <v>228</v>
      </c>
      <c r="B96" s="78" t="s">
        <v>228</v>
      </c>
      <c r="C96" s="24">
        <v>1335.322</v>
      </c>
      <c r="D96" s="24">
        <v>1329.871</v>
      </c>
      <c r="E96" s="24">
        <v>1368.677</v>
      </c>
      <c r="F96" s="24">
        <v>1494.993</v>
      </c>
      <c r="G96" s="24">
        <v>1738.207</v>
      </c>
      <c r="H96" s="76">
        <v>1805.462</v>
      </c>
      <c r="I96" s="72">
        <f t="shared" si="6"/>
        <v>0.038692169574739976</v>
      </c>
      <c r="J96" s="24">
        <v>40.134</v>
      </c>
      <c r="K96" s="24">
        <v>36.727</v>
      </c>
      <c r="L96" s="24">
        <v>-73.219</v>
      </c>
      <c r="M96" s="24">
        <v>30.406</v>
      </c>
      <c r="N96" s="24">
        <v>35.975</v>
      </c>
      <c r="O96" s="76">
        <v>100.693</v>
      </c>
      <c r="P96" s="72" t="str">
        <f t="shared" si="7"/>
        <v>*</v>
      </c>
    </row>
    <row r="97" spans="1:16" s="2" customFormat="1" ht="12.75">
      <c r="A97" s="31" t="s">
        <v>76</v>
      </c>
      <c r="B97" s="87" t="s">
        <v>76</v>
      </c>
      <c r="C97" s="24">
        <v>1346.006</v>
      </c>
      <c r="D97" s="24">
        <v>1278.478</v>
      </c>
      <c r="E97" s="24">
        <v>1232.172</v>
      </c>
      <c r="F97" s="24">
        <v>1246.954</v>
      </c>
      <c r="G97" s="24">
        <v>1376.634</v>
      </c>
      <c r="H97" s="76">
        <v>1447.903</v>
      </c>
      <c r="I97" s="72">
        <f t="shared" si="6"/>
        <v>0.051770477846689866</v>
      </c>
      <c r="J97" s="24">
        <v>6.231</v>
      </c>
      <c r="K97" s="24">
        <v>-293.737</v>
      </c>
      <c r="L97" s="24">
        <v>-41.562</v>
      </c>
      <c r="M97" s="24">
        <v>-9.983</v>
      </c>
      <c r="N97" s="24">
        <v>0.938</v>
      </c>
      <c r="O97" s="76">
        <v>30.75</v>
      </c>
      <c r="P97" s="72" t="str">
        <f t="shared" si="7"/>
        <v>*</v>
      </c>
    </row>
    <row r="98" spans="1:16" ht="12.75">
      <c r="A98" s="31" t="s">
        <v>229</v>
      </c>
      <c r="B98" s="78" t="s">
        <v>230</v>
      </c>
      <c r="C98" s="37" t="s">
        <v>147</v>
      </c>
      <c r="D98" s="37" t="s">
        <v>147</v>
      </c>
      <c r="E98" s="37" t="s">
        <v>147</v>
      </c>
      <c r="F98" s="37" t="s">
        <v>147</v>
      </c>
      <c r="G98" s="37">
        <v>605.499</v>
      </c>
      <c r="H98" s="76">
        <v>578.56</v>
      </c>
      <c r="I98" s="72">
        <f t="shared" si="6"/>
        <v>-0.04449057719335636</v>
      </c>
      <c r="J98" s="37" t="s">
        <v>147</v>
      </c>
      <c r="K98" s="37" t="s">
        <v>147</v>
      </c>
      <c r="L98" s="37" t="s">
        <v>147</v>
      </c>
      <c r="M98" s="37" t="s">
        <v>147</v>
      </c>
      <c r="N98" s="37">
        <v>20.103</v>
      </c>
      <c r="O98" s="76">
        <v>3.91</v>
      </c>
      <c r="P98" s="72">
        <f t="shared" si="7"/>
        <v>-0.8055016664179475</v>
      </c>
    </row>
    <row r="99" spans="1:16" ht="12.75">
      <c r="A99" s="23" t="s">
        <v>77</v>
      </c>
      <c r="B99" s="75" t="s">
        <v>78</v>
      </c>
      <c r="C99" s="29"/>
      <c r="D99" s="29"/>
      <c r="E99" s="29"/>
      <c r="F99" s="29"/>
      <c r="G99" s="29"/>
      <c r="H99" s="85"/>
      <c r="I99" s="72">
        <f t="shared" si="6"/>
      </c>
      <c r="J99" s="29"/>
      <c r="K99" s="29"/>
      <c r="L99" s="29"/>
      <c r="M99" s="29"/>
      <c r="N99" s="29"/>
      <c r="O99" s="85"/>
      <c r="P99" s="72">
        <f t="shared" si="7"/>
      </c>
    </row>
    <row r="100" spans="1:16" s="2" customFormat="1" ht="12.75">
      <c r="A100" s="31" t="s">
        <v>180</v>
      </c>
      <c r="B100" s="87" t="s">
        <v>180</v>
      </c>
      <c r="C100" s="24">
        <v>9728.544</v>
      </c>
      <c r="D100" s="24">
        <v>9707.554</v>
      </c>
      <c r="E100" s="24">
        <v>7945.581</v>
      </c>
      <c r="F100" s="24">
        <v>8010.967</v>
      </c>
      <c r="G100" s="24">
        <v>8925.454</v>
      </c>
      <c r="H100" s="76">
        <v>8867.621</v>
      </c>
      <c r="I100" s="72">
        <f t="shared" si="6"/>
        <v>-0.0064795583507573085</v>
      </c>
      <c r="J100" s="24">
        <v>98.462</v>
      </c>
      <c r="K100" s="24">
        <v>157.884</v>
      </c>
      <c r="L100" s="24">
        <v>209.259</v>
      </c>
      <c r="M100" s="24">
        <v>329.229</v>
      </c>
      <c r="N100" s="24">
        <v>299.221</v>
      </c>
      <c r="O100" s="76">
        <v>174.043</v>
      </c>
      <c r="P100" s="72">
        <f t="shared" si="7"/>
        <v>-0.41834630590767363</v>
      </c>
    </row>
    <row r="101" spans="1:16" ht="12.75">
      <c r="A101" s="31" t="s">
        <v>181</v>
      </c>
      <c r="B101" s="87" t="s">
        <v>182</v>
      </c>
      <c r="C101" s="24">
        <v>214.526</v>
      </c>
      <c r="D101" s="24">
        <v>208.847</v>
      </c>
      <c r="E101" s="24">
        <v>147.238</v>
      </c>
      <c r="F101" s="24">
        <v>9.388</v>
      </c>
      <c r="G101" s="24">
        <v>9.008</v>
      </c>
      <c r="H101" s="76">
        <v>8.709</v>
      </c>
      <c r="I101" s="72">
        <f t="shared" si="6"/>
        <v>-0.03319271758436937</v>
      </c>
      <c r="J101" s="24">
        <v>-39.764</v>
      </c>
      <c r="K101" s="24">
        <v>-18.2</v>
      </c>
      <c r="L101" s="24">
        <v>-194.031</v>
      </c>
      <c r="M101" s="24">
        <v>86.368</v>
      </c>
      <c r="N101" s="24">
        <v>1.776</v>
      </c>
      <c r="O101" s="76">
        <v>0.328</v>
      </c>
      <c r="P101" s="72">
        <f t="shared" si="7"/>
        <v>-0.8153153153153153</v>
      </c>
    </row>
    <row r="102" spans="1:16" ht="12.75">
      <c r="A102" s="23" t="s">
        <v>79</v>
      </c>
      <c r="B102" s="75" t="s">
        <v>80</v>
      </c>
      <c r="C102" s="29"/>
      <c r="D102" s="29"/>
      <c r="E102" s="29"/>
      <c r="F102" s="29"/>
      <c r="G102" s="29"/>
      <c r="H102" s="85"/>
      <c r="I102" s="72">
        <f t="shared" si="6"/>
      </c>
      <c r="J102" s="29"/>
      <c r="K102" s="29"/>
      <c r="L102" s="29"/>
      <c r="M102" s="29"/>
      <c r="N102" s="29"/>
      <c r="O102" s="85"/>
      <c r="P102" s="72">
        <f t="shared" si="7"/>
      </c>
    </row>
    <row r="103" spans="1:16" ht="12.75">
      <c r="A103" s="25" t="s">
        <v>183</v>
      </c>
      <c r="B103" s="78" t="s">
        <v>183</v>
      </c>
      <c r="C103" s="24">
        <v>778.678</v>
      </c>
      <c r="D103" s="24">
        <v>712.574</v>
      </c>
      <c r="E103" s="24">
        <v>795.774</v>
      </c>
      <c r="F103" s="24">
        <v>849.895</v>
      </c>
      <c r="G103" s="24">
        <v>924.569</v>
      </c>
      <c r="H103" s="76">
        <v>962.583</v>
      </c>
      <c r="I103" s="72">
        <f t="shared" si="6"/>
        <v>0.04111537375793484</v>
      </c>
      <c r="J103" s="24">
        <v>93.434</v>
      </c>
      <c r="K103" s="24">
        <v>31.911</v>
      </c>
      <c r="L103" s="24">
        <v>46.064</v>
      </c>
      <c r="M103" s="24">
        <v>46.73</v>
      </c>
      <c r="N103" s="24">
        <v>99.234</v>
      </c>
      <c r="O103" s="76">
        <v>129.152</v>
      </c>
      <c r="P103" s="72">
        <f t="shared" si="7"/>
        <v>0.3014894088719591</v>
      </c>
    </row>
    <row r="104" spans="1:16" ht="12.75">
      <c r="A104" s="25" t="s">
        <v>184</v>
      </c>
      <c r="B104" s="78" t="s">
        <v>134</v>
      </c>
      <c r="C104" s="24">
        <v>984.902</v>
      </c>
      <c r="D104" s="24">
        <v>872.836</v>
      </c>
      <c r="E104" s="24">
        <v>818.825</v>
      </c>
      <c r="F104" s="24">
        <v>919.4</v>
      </c>
      <c r="G104" s="24">
        <v>957.891</v>
      </c>
      <c r="H104" s="76">
        <v>985.039</v>
      </c>
      <c r="I104" s="72">
        <f t="shared" si="6"/>
        <v>0.028341429244037153</v>
      </c>
      <c r="J104" s="24">
        <v>110.519</v>
      </c>
      <c r="K104" s="24">
        <v>50.143</v>
      </c>
      <c r="L104" s="24">
        <v>4.161</v>
      </c>
      <c r="M104" s="24">
        <v>59.492</v>
      </c>
      <c r="N104" s="24">
        <v>166.167</v>
      </c>
      <c r="O104" s="76">
        <v>170.997</v>
      </c>
      <c r="P104" s="72">
        <f t="shared" si="7"/>
        <v>0.02906714329560023</v>
      </c>
    </row>
    <row r="105" spans="1:16" ht="12.75">
      <c r="A105" s="36" t="s">
        <v>185</v>
      </c>
      <c r="B105" s="78" t="s">
        <v>185</v>
      </c>
      <c r="C105" s="24">
        <v>2641.281</v>
      </c>
      <c r="D105" s="24">
        <v>2623.495</v>
      </c>
      <c r="E105" s="24">
        <v>1510.875</v>
      </c>
      <c r="F105" s="24">
        <v>1408.215</v>
      </c>
      <c r="G105" s="24">
        <v>1348.006</v>
      </c>
      <c r="H105" s="76">
        <v>1329.961</v>
      </c>
      <c r="I105" s="72">
        <f t="shared" si="6"/>
        <v>-0.013386438932764477</v>
      </c>
      <c r="J105" s="24">
        <v>-451.218</v>
      </c>
      <c r="K105" s="24">
        <v>-255.033</v>
      </c>
      <c r="L105" s="24">
        <v>-648.705</v>
      </c>
      <c r="M105" s="24">
        <v>-2236.832</v>
      </c>
      <c r="N105" s="24">
        <v>5.294</v>
      </c>
      <c r="O105" s="76">
        <v>-67.859</v>
      </c>
      <c r="P105" s="72" t="str">
        <f t="shared" si="7"/>
        <v>*</v>
      </c>
    </row>
    <row r="106" spans="1:16" s="2" customFormat="1" ht="12.75">
      <c r="A106" s="31" t="s">
        <v>81</v>
      </c>
      <c r="B106" s="87" t="s">
        <v>81</v>
      </c>
      <c r="C106" s="24">
        <v>133.538</v>
      </c>
      <c r="D106" s="24">
        <v>23.695</v>
      </c>
      <c r="E106" s="37">
        <v>8.293</v>
      </c>
      <c r="F106" s="37">
        <v>5.275</v>
      </c>
      <c r="G106" s="24">
        <v>2.908</v>
      </c>
      <c r="H106" s="76">
        <v>3.937</v>
      </c>
      <c r="I106" s="72">
        <f t="shared" si="6"/>
        <v>0.3538514442916094</v>
      </c>
      <c r="J106" s="24">
        <v>-34.952</v>
      </c>
      <c r="K106" s="24">
        <v>-40.738</v>
      </c>
      <c r="L106" s="37">
        <v>-68.61</v>
      </c>
      <c r="M106" s="37">
        <v>-11.968</v>
      </c>
      <c r="N106" s="24">
        <v>-4.147</v>
      </c>
      <c r="O106" s="76">
        <v>-1.219</v>
      </c>
      <c r="P106" s="72">
        <f t="shared" si="7"/>
        <v>0.7060525681215336</v>
      </c>
    </row>
    <row r="107" spans="1:16" ht="12.75">
      <c r="A107" s="25" t="s">
        <v>82</v>
      </c>
      <c r="B107" s="78" t="s">
        <v>82</v>
      </c>
      <c r="C107" s="24">
        <v>687.775</v>
      </c>
      <c r="D107" s="24">
        <v>595.295</v>
      </c>
      <c r="E107" s="24">
        <v>529.008</v>
      </c>
      <c r="F107" s="24">
        <v>494.334</v>
      </c>
      <c r="G107" s="24">
        <v>467.181</v>
      </c>
      <c r="H107" s="76">
        <v>447.872</v>
      </c>
      <c r="I107" s="72">
        <f t="shared" si="6"/>
        <v>-0.04133087604161978</v>
      </c>
      <c r="J107" s="24">
        <v>-53.535</v>
      </c>
      <c r="K107" s="24">
        <v>-53.369</v>
      </c>
      <c r="L107" s="24">
        <v>-15.135</v>
      </c>
      <c r="M107" s="24">
        <v>-22.345</v>
      </c>
      <c r="N107" s="24">
        <v>4.081</v>
      </c>
      <c r="O107" s="76">
        <v>-60.011</v>
      </c>
      <c r="P107" s="72" t="str">
        <f t="shared" si="7"/>
        <v>*</v>
      </c>
    </row>
    <row r="108" spans="1:16" ht="12.75">
      <c r="A108" s="23" t="s">
        <v>83</v>
      </c>
      <c r="B108" s="75" t="s">
        <v>84</v>
      </c>
      <c r="C108" s="29"/>
      <c r="D108" s="29"/>
      <c r="E108" s="29"/>
      <c r="F108" s="29"/>
      <c r="G108" s="29"/>
      <c r="H108" s="85"/>
      <c r="I108" s="72">
        <f t="shared" si="6"/>
      </c>
      <c r="J108" s="29"/>
      <c r="K108" s="29"/>
      <c r="L108" s="29"/>
      <c r="M108" s="29"/>
      <c r="N108" s="29"/>
      <c r="O108" s="85"/>
      <c r="P108" s="72">
        <f t="shared" si="7"/>
      </c>
    </row>
    <row r="109" spans="1:16" s="2" customFormat="1" ht="12.75">
      <c r="A109" s="31" t="s">
        <v>168</v>
      </c>
      <c r="B109" s="87" t="s">
        <v>132</v>
      </c>
      <c r="C109" s="24">
        <v>846.867</v>
      </c>
      <c r="D109" s="24">
        <v>1060.444</v>
      </c>
      <c r="E109" s="24">
        <v>1046.974</v>
      </c>
      <c r="F109" s="24">
        <v>893.656</v>
      </c>
      <c r="G109" s="24">
        <v>892.677</v>
      </c>
      <c r="H109" s="76">
        <v>723.378</v>
      </c>
      <c r="I109" s="72">
        <f t="shared" si="6"/>
        <v>-0.18965314441841785</v>
      </c>
      <c r="J109" s="24">
        <v>35.568</v>
      </c>
      <c r="K109" s="24">
        <v>14.142</v>
      </c>
      <c r="L109" s="24">
        <v>-6.014</v>
      </c>
      <c r="M109" s="24">
        <v>5.432</v>
      </c>
      <c r="N109" s="24">
        <v>-70.638</v>
      </c>
      <c r="O109" s="76">
        <v>-35.749</v>
      </c>
      <c r="P109" s="72">
        <f t="shared" si="7"/>
        <v>0.4939126249327558</v>
      </c>
    </row>
    <row r="110" spans="1:16" ht="12.75">
      <c r="A110" s="39" t="s">
        <v>186</v>
      </c>
      <c r="B110" s="87" t="s">
        <v>186</v>
      </c>
      <c r="C110" s="24" t="s">
        <v>129</v>
      </c>
      <c r="D110" s="24" t="s">
        <v>129</v>
      </c>
      <c r="E110" s="24" t="s">
        <v>129</v>
      </c>
      <c r="F110" s="24">
        <v>3076.044</v>
      </c>
      <c r="G110" s="24">
        <v>3450.709</v>
      </c>
      <c r="H110" s="76">
        <v>3709.581</v>
      </c>
      <c r="I110" s="72">
        <f t="shared" si="6"/>
        <v>0.07501994517648414</v>
      </c>
      <c r="J110" s="24" t="s">
        <v>129</v>
      </c>
      <c r="K110" s="24" t="s">
        <v>129</v>
      </c>
      <c r="L110" s="24" t="s">
        <v>129</v>
      </c>
      <c r="M110" s="24">
        <v>478.618</v>
      </c>
      <c r="N110" s="24">
        <v>833.537</v>
      </c>
      <c r="O110" s="76">
        <v>1164.149</v>
      </c>
      <c r="P110" s="72">
        <f t="shared" si="7"/>
        <v>0.3966374618043349</v>
      </c>
    </row>
    <row r="111" spans="1:16" s="2" customFormat="1" ht="12.75">
      <c r="A111" s="31" t="s">
        <v>85</v>
      </c>
      <c r="B111" s="87" t="s">
        <v>85</v>
      </c>
      <c r="C111" s="24">
        <v>14670.905</v>
      </c>
      <c r="D111" s="24">
        <v>16588.098</v>
      </c>
      <c r="E111" s="24">
        <v>17231.514</v>
      </c>
      <c r="F111" s="24">
        <v>18817.106</v>
      </c>
      <c r="G111" s="24">
        <v>21424.273</v>
      </c>
      <c r="H111" s="76">
        <v>20945.89</v>
      </c>
      <c r="I111" s="72">
        <f t="shared" si="6"/>
        <v>-0.022329019052361843</v>
      </c>
      <c r="J111" s="24">
        <v>562.739</v>
      </c>
      <c r="K111" s="24">
        <v>-716.606</v>
      </c>
      <c r="L111" s="24">
        <v>124.287</v>
      </c>
      <c r="M111" s="24">
        <v>983.43</v>
      </c>
      <c r="N111" s="24">
        <v>1493.353</v>
      </c>
      <c r="O111" s="76">
        <v>1930.89</v>
      </c>
      <c r="P111" s="72">
        <f t="shared" si="7"/>
        <v>0.292989668216423</v>
      </c>
    </row>
    <row r="112" spans="1:16" ht="12.75">
      <c r="A112" s="31" t="s">
        <v>231</v>
      </c>
      <c r="B112" s="87" t="s">
        <v>187</v>
      </c>
      <c r="C112" s="24" t="s">
        <v>129</v>
      </c>
      <c r="D112" s="29" t="s">
        <v>129</v>
      </c>
      <c r="E112" s="24">
        <v>9861.406</v>
      </c>
      <c r="F112" s="24">
        <v>9497.762</v>
      </c>
      <c r="G112" s="24">
        <v>9469.556</v>
      </c>
      <c r="H112" s="76">
        <v>9630.871</v>
      </c>
      <c r="I112" s="72">
        <f t="shared" si="6"/>
        <v>0.01703511759157439</v>
      </c>
      <c r="J112" s="37" t="s">
        <v>147</v>
      </c>
      <c r="K112" s="37" t="s">
        <v>147</v>
      </c>
      <c r="L112" s="24">
        <v>87.605</v>
      </c>
      <c r="M112" s="24">
        <v>102.347</v>
      </c>
      <c r="N112" s="24">
        <v>109.193</v>
      </c>
      <c r="O112" s="76">
        <v>132.079</v>
      </c>
      <c r="P112" s="72">
        <f t="shared" si="7"/>
        <v>0.20959218997554796</v>
      </c>
    </row>
    <row r="113" spans="1:16" ht="12.75">
      <c r="A113" s="23" t="s">
        <v>86</v>
      </c>
      <c r="B113" s="75" t="s">
        <v>87</v>
      </c>
      <c r="C113" s="29"/>
      <c r="D113" s="29"/>
      <c r="E113" s="29"/>
      <c r="F113" s="29"/>
      <c r="G113" s="29"/>
      <c r="H113" s="85"/>
      <c r="I113" s="72">
        <f t="shared" si="6"/>
      </c>
      <c r="J113" s="29"/>
      <c r="K113" s="29"/>
      <c r="L113" s="29"/>
      <c r="M113" s="29"/>
      <c r="N113" s="29"/>
      <c r="O113" s="85"/>
      <c r="P113" s="72">
        <f t="shared" si="7"/>
      </c>
    </row>
    <row r="114" spans="1:16" ht="12.75">
      <c r="A114" s="25" t="s">
        <v>88</v>
      </c>
      <c r="B114" s="78" t="s">
        <v>88</v>
      </c>
      <c r="C114" s="24">
        <v>3810.683</v>
      </c>
      <c r="D114" s="24">
        <v>3644.716</v>
      </c>
      <c r="E114" s="24">
        <v>4402.143</v>
      </c>
      <c r="F114" s="24">
        <v>4291.598</v>
      </c>
      <c r="G114" s="24">
        <v>4210.18</v>
      </c>
      <c r="H114" s="76">
        <v>4758.244</v>
      </c>
      <c r="I114" s="72">
        <f t="shared" si="6"/>
        <v>0.1301759069683479</v>
      </c>
      <c r="J114" s="24">
        <v>720.094</v>
      </c>
      <c r="K114" s="24">
        <v>1024.43</v>
      </c>
      <c r="L114" s="24">
        <v>616.826</v>
      </c>
      <c r="M114" s="24">
        <v>655.079</v>
      </c>
      <c r="N114" s="24">
        <v>1879.912</v>
      </c>
      <c r="O114" s="76">
        <v>795.576</v>
      </c>
      <c r="P114" s="72">
        <f t="shared" si="7"/>
        <v>-0.5768014673027249</v>
      </c>
    </row>
    <row r="115" spans="1:16" s="2" customFormat="1" ht="12.75">
      <c r="A115" s="23" t="s">
        <v>89</v>
      </c>
      <c r="B115" s="75" t="s">
        <v>90</v>
      </c>
      <c r="C115" s="29"/>
      <c r="D115" s="29"/>
      <c r="E115" s="29"/>
      <c r="F115" s="29"/>
      <c r="G115" s="29"/>
      <c r="H115" s="85"/>
      <c r="I115" s="72">
        <f t="shared" si="6"/>
      </c>
      <c r="J115" s="29"/>
      <c r="K115" s="29"/>
      <c r="L115" s="29"/>
      <c r="M115" s="29"/>
      <c r="N115" s="29"/>
      <c r="O115" s="85"/>
      <c r="P115" s="72">
        <f t="shared" si="7"/>
      </c>
    </row>
    <row r="116" spans="1:16" s="2" customFormat="1" ht="12.75">
      <c r="A116" s="31" t="s">
        <v>91</v>
      </c>
      <c r="B116" s="78" t="s">
        <v>91</v>
      </c>
      <c r="C116" s="24">
        <v>93.593</v>
      </c>
      <c r="D116" s="24">
        <v>77.901</v>
      </c>
      <c r="E116" s="24">
        <v>79.976</v>
      </c>
      <c r="F116" s="24">
        <v>82.621</v>
      </c>
      <c r="G116" s="24">
        <v>85.527</v>
      </c>
      <c r="H116" s="76">
        <v>91.572</v>
      </c>
      <c r="I116" s="72">
        <f t="shared" si="6"/>
        <v>0.07067943456452341</v>
      </c>
      <c r="J116" s="24">
        <v>5.43</v>
      </c>
      <c r="K116" s="24">
        <v>-0.088</v>
      </c>
      <c r="L116" s="24">
        <v>4.887</v>
      </c>
      <c r="M116" s="24">
        <v>4.055</v>
      </c>
      <c r="N116" s="24">
        <v>4.879</v>
      </c>
      <c r="O116" s="76">
        <v>7.914</v>
      </c>
      <c r="P116" s="72">
        <f t="shared" si="7"/>
        <v>0.6220536995285919</v>
      </c>
    </row>
    <row r="117" spans="1:16" s="2" customFormat="1" ht="12.75">
      <c r="A117" s="31" t="s">
        <v>92</v>
      </c>
      <c r="B117" s="87" t="s">
        <v>92</v>
      </c>
      <c r="C117" s="24">
        <v>82.431</v>
      </c>
      <c r="D117" s="24">
        <v>120.303</v>
      </c>
      <c r="E117" s="24">
        <v>101.426</v>
      </c>
      <c r="F117" s="24">
        <v>106.972</v>
      </c>
      <c r="G117" s="24">
        <v>110.384</v>
      </c>
      <c r="H117" s="76">
        <v>104.3</v>
      </c>
      <c r="I117" s="72">
        <f t="shared" si="6"/>
        <v>-0.05511668357733013</v>
      </c>
      <c r="J117" s="24">
        <v>-3.558</v>
      </c>
      <c r="K117" s="24">
        <v>1.072</v>
      </c>
      <c r="L117" s="24">
        <v>0.895</v>
      </c>
      <c r="M117" s="24">
        <v>3.485</v>
      </c>
      <c r="N117" s="24">
        <v>3.987</v>
      </c>
      <c r="O117" s="76">
        <v>4.491</v>
      </c>
      <c r="P117" s="72">
        <f t="shared" si="7"/>
        <v>0.12641083521444685</v>
      </c>
    </row>
    <row r="118" spans="1:16" ht="12.75">
      <c r="A118" s="25" t="s">
        <v>93</v>
      </c>
      <c r="B118" s="78" t="s">
        <v>93</v>
      </c>
      <c r="C118" s="12">
        <v>2808.531</v>
      </c>
      <c r="D118" s="12">
        <v>3669.091</v>
      </c>
      <c r="E118" s="12">
        <v>3695.157</v>
      </c>
      <c r="F118" s="12">
        <v>3782.583</v>
      </c>
      <c r="G118" s="24">
        <v>3959.384</v>
      </c>
      <c r="H118" s="76">
        <v>3902.266</v>
      </c>
      <c r="I118" s="72">
        <f t="shared" si="6"/>
        <v>-0.014425981415290834</v>
      </c>
      <c r="J118" s="12">
        <v>167.43</v>
      </c>
      <c r="K118" s="12">
        <v>171.937</v>
      </c>
      <c r="L118" s="12">
        <v>155.858</v>
      </c>
      <c r="M118" s="12">
        <v>158.715</v>
      </c>
      <c r="N118" s="24">
        <v>183.378</v>
      </c>
      <c r="O118" s="76">
        <v>134.16</v>
      </c>
      <c r="P118" s="72">
        <f t="shared" si="7"/>
        <v>-0.26839642705231814</v>
      </c>
    </row>
    <row r="119" spans="1:16" ht="12.75">
      <c r="A119" s="80" t="s">
        <v>188</v>
      </c>
      <c r="B119" s="89" t="s">
        <v>189</v>
      </c>
      <c r="C119" s="90">
        <f aca="true" t="shared" si="10" ref="C119:H119">SUM(C93:C118)</f>
        <v>41532.634999999995</v>
      </c>
      <c r="D119" s="90">
        <f t="shared" si="10"/>
        <v>44172.247</v>
      </c>
      <c r="E119" s="90">
        <f t="shared" si="10"/>
        <v>52288.39399999999</v>
      </c>
      <c r="F119" s="90">
        <f t="shared" si="10"/>
        <v>56364.938</v>
      </c>
      <c r="G119" s="90">
        <f t="shared" si="10"/>
        <v>61588.664</v>
      </c>
      <c r="H119" s="91">
        <f t="shared" si="10"/>
        <v>61790.03600000001</v>
      </c>
      <c r="I119" s="86">
        <f t="shared" si="6"/>
        <v>0.0032696276704429206</v>
      </c>
      <c r="J119" s="90">
        <f aca="true" t="shared" si="11" ref="J119:O119">SUM(J93:J118)</f>
        <v>1309.1660000000002</v>
      </c>
      <c r="K119" s="90">
        <f t="shared" si="11"/>
        <v>-36.46599999999992</v>
      </c>
      <c r="L119" s="90">
        <f t="shared" si="11"/>
        <v>28.95000000000006</v>
      </c>
      <c r="M119" s="90">
        <f t="shared" si="11"/>
        <v>489.25299999999993</v>
      </c>
      <c r="N119" s="90">
        <f t="shared" si="11"/>
        <v>4953.051</v>
      </c>
      <c r="O119" s="91">
        <f t="shared" si="11"/>
        <v>3488.4080000000004</v>
      </c>
      <c r="P119" s="86">
        <f t="shared" si="7"/>
        <v>-0.2957052128072172</v>
      </c>
    </row>
    <row r="120" spans="1:16" ht="12.75">
      <c r="A120" s="23" t="s">
        <v>94</v>
      </c>
      <c r="B120" s="70" t="s">
        <v>95</v>
      </c>
      <c r="C120" s="21"/>
      <c r="D120" s="21"/>
      <c r="E120" s="21"/>
      <c r="F120" s="21"/>
      <c r="G120" s="22"/>
      <c r="H120" s="71"/>
      <c r="I120" s="92">
        <f t="shared" si="6"/>
      </c>
      <c r="J120" s="21"/>
      <c r="K120" s="21"/>
      <c r="L120" s="21"/>
      <c r="M120" s="21"/>
      <c r="N120" s="22"/>
      <c r="O120" s="71"/>
      <c r="P120" s="92">
        <f t="shared" si="7"/>
      </c>
    </row>
    <row r="121" spans="1:16" ht="12.75">
      <c r="A121" s="23" t="s">
        <v>96</v>
      </c>
      <c r="B121" s="75" t="s">
        <v>190</v>
      </c>
      <c r="C121" s="13"/>
      <c r="D121" s="13"/>
      <c r="E121" s="13"/>
      <c r="F121" s="13"/>
      <c r="G121" s="29"/>
      <c r="H121" s="85"/>
      <c r="I121" s="86">
        <f t="shared" si="6"/>
      </c>
      <c r="J121" s="13"/>
      <c r="K121" s="13"/>
      <c r="L121" s="13"/>
      <c r="M121" s="13"/>
      <c r="N121" s="29"/>
      <c r="O121" s="85"/>
      <c r="P121" s="86">
        <f t="shared" si="7"/>
      </c>
    </row>
    <row r="122" spans="1:16" ht="12.75">
      <c r="A122" s="36" t="s">
        <v>127</v>
      </c>
      <c r="B122" s="78" t="s">
        <v>127</v>
      </c>
      <c r="C122" s="12" t="s">
        <v>129</v>
      </c>
      <c r="D122" s="12" t="s">
        <v>129</v>
      </c>
      <c r="E122" s="12">
        <v>5376.763</v>
      </c>
      <c r="F122" s="12">
        <v>4687.16</v>
      </c>
      <c r="G122" s="24">
        <v>3676.973</v>
      </c>
      <c r="H122" s="76">
        <v>2651.846</v>
      </c>
      <c r="I122" s="72">
        <f t="shared" si="6"/>
        <v>-0.27879644479304033</v>
      </c>
      <c r="J122" s="12" t="s">
        <v>129</v>
      </c>
      <c r="K122" s="12" t="s">
        <v>129</v>
      </c>
      <c r="L122" s="12">
        <v>407.552</v>
      </c>
      <c r="M122" s="12">
        <v>747.12</v>
      </c>
      <c r="N122" s="24">
        <v>1039.963</v>
      </c>
      <c r="O122" s="76">
        <v>804.163</v>
      </c>
      <c r="P122" s="72">
        <f t="shared" si="7"/>
        <v>-0.2267388359008926</v>
      </c>
    </row>
    <row r="123" spans="1:16" ht="12.75">
      <c r="A123" s="36" t="s">
        <v>97</v>
      </c>
      <c r="B123" s="78" t="s">
        <v>97</v>
      </c>
      <c r="C123" s="12">
        <v>1636.295</v>
      </c>
      <c r="D123" s="12">
        <v>1707.696</v>
      </c>
      <c r="E123" s="12">
        <v>1476.23</v>
      </c>
      <c r="F123" s="12">
        <v>1404.321</v>
      </c>
      <c r="G123" s="24">
        <v>1283.765</v>
      </c>
      <c r="H123" s="76">
        <v>1271.458</v>
      </c>
      <c r="I123" s="72">
        <f t="shared" si="6"/>
        <v>-0.009586645530918814</v>
      </c>
      <c r="J123" s="12">
        <v>181.227</v>
      </c>
      <c r="K123" s="12">
        <v>124.654</v>
      </c>
      <c r="L123" s="12">
        <v>189.9</v>
      </c>
      <c r="M123" s="12">
        <v>275.887</v>
      </c>
      <c r="N123" s="24">
        <v>375.92</v>
      </c>
      <c r="O123" s="76">
        <v>490.109</v>
      </c>
      <c r="P123" s="72">
        <f t="shared" si="7"/>
        <v>0.30375877846350274</v>
      </c>
    </row>
    <row r="124" spans="1:16" ht="12.75">
      <c r="A124" s="36" t="s">
        <v>98</v>
      </c>
      <c r="B124" s="78" t="s">
        <v>98</v>
      </c>
      <c r="C124" s="12">
        <v>24180.03</v>
      </c>
      <c r="D124" s="12">
        <v>24815.039</v>
      </c>
      <c r="E124" s="12">
        <v>23511.936</v>
      </c>
      <c r="F124" s="12">
        <v>22837.654</v>
      </c>
      <c r="G124" s="24">
        <v>24782.927</v>
      </c>
      <c r="H124" s="76">
        <v>27707.597</v>
      </c>
      <c r="I124" s="72">
        <f t="shared" si="6"/>
        <v>0.11801148427705899</v>
      </c>
      <c r="J124" s="12">
        <v>3003.748</v>
      </c>
      <c r="K124" s="12">
        <v>1675.931</v>
      </c>
      <c r="L124" s="12">
        <v>2083.522</v>
      </c>
      <c r="M124" s="12">
        <v>2618.035</v>
      </c>
      <c r="N124" s="24">
        <v>2642.124</v>
      </c>
      <c r="O124" s="76">
        <v>3474.981</v>
      </c>
      <c r="P124" s="72">
        <f t="shared" si="7"/>
        <v>0.31522252551356433</v>
      </c>
    </row>
    <row r="125" spans="1:16" ht="12.75">
      <c r="A125" s="36" t="s">
        <v>128</v>
      </c>
      <c r="B125" s="78" t="s">
        <v>128</v>
      </c>
      <c r="C125" s="12">
        <v>7734.497</v>
      </c>
      <c r="D125" s="12">
        <v>9178.001</v>
      </c>
      <c r="E125" s="12">
        <v>9300.809</v>
      </c>
      <c r="F125" s="12">
        <v>8791.327</v>
      </c>
      <c r="G125" s="24">
        <v>8373.068</v>
      </c>
      <c r="H125" s="76">
        <v>6753.052</v>
      </c>
      <c r="I125" s="72">
        <f t="shared" si="6"/>
        <v>-0.19347937936249893</v>
      </c>
      <c r="J125" s="12">
        <v>1053.495</v>
      </c>
      <c r="K125" s="12">
        <v>229.7</v>
      </c>
      <c r="L125" s="12">
        <v>315.872</v>
      </c>
      <c r="M125" s="12">
        <v>620.02</v>
      </c>
      <c r="N125" s="24">
        <v>814.46</v>
      </c>
      <c r="O125" s="76">
        <v>1047.004</v>
      </c>
      <c r="P125" s="72">
        <f t="shared" si="7"/>
        <v>0.28551923974166926</v>
      </c>
    </row>
    <row r="126" spans="1:16" ht="12.75">
      <c r="A126" s="36" t="s">
        <v>135</v>
      </c>
      <c r="B126" s="78" t="s">
        <v>135</v>
      </c>
      <c r="C126" s="12" t="s">
        <v>129</v>
      </c>
      <c r="D126" s="12" t="s">
        <v>129</v>
      </c>
      <c r="E126" s="12">
        <v>1088.204</v>
      </c>
      <c r="F126" s="12">
        <v>943.736</v>
      </c>
      <c r="G126" s="24">
        <v>757.697</v>
      </c>
      <c r="H126" s="76">
        <v>604.873</v>
      </c>
      <c r="I126" s="72">
        <f t="shared" si="6"/>
        <v>-0.201695400668077</v>
      </c>
      <c r="J126" s="12" t="s">
        <v>129</v>
      </c>
      <c r="K126" s="12" t="s">
        <v>129</v>
      </c>
      <c r="L126" s="12">
        <v>21.708</v>
      </c>
      <c r="M126" s="12">
        <v>116.962</v>
      </c>
      <c r="N126" s="24">
        <v>128.548</v>
      </c>
      <c r="O126" s="76">
        <v>128.808</v>
      </c>
      <c r="P126" s="72">
        <f t="shared" si="7"/>
        <v>0.0020225907832092105</v>
      </c>
    </row>
    <row r="127" spans="1:16" ht="12.75">
      <c r="A127" s="36" t="s">
        <v>99</v>
      </c>
      <c r="B127" s="78" t="s">
        <v>99</v>
      </c>
      <c r="C127" s="12">
        <v>4580.521</v>
      </c>
      <c r="D127" s="12">
        <v>5496.413</v>
      </c>
      <c r="E127" s="12">
        <v>4862.997</v>
      </c>
      <c r="F127" s="12">
        <v>4167.234</v>
      </c>
      <c r="G127" s="24">
        <v>3508.688</v>
      </c>
      <c r="H127" s="76">
        <v>2929.747</v>
      </c>
      <c r="I127" s="72">
        <f t="shared" si="6"/>
        <v>-0.165002131850994</v>
      </c>
      <c r="J127" s="12">
        <v>479.653</v>
      </c>
      <c r="K127" s="12">
        <v>-2461.023</v>
      </c>
      <c r="L127" s="12">
        <v>251.543</v>
      </c>
      <c r="M127" s="12">
        <v>330.415</v>
      </c>
      <c r="N127" s="24">
        <v>105.432</v>
      </c>
      <c r="O127" s="76">
        <v>-3485.366</v>
      </c>
      <c r="P127" s="72" t="str">
        <f t="shared" si="7"/>
        <v>*</v>
      </c>
    </row>
    <row r="128" spans="1:16" s="2" customFormat="1" ht="12.75">
      <c r="A128" s="36" t="s">
        <v>100</v>
      </c>
      <c r="B128" s="78" t="s">
        <v>100</v>
      </c>
      <c r="C128" s="12">
        <v>3394.082</v>
      </c>
      <c r="D128" s="12">
        <v>4735.621</v>
      </c>
      <c r="E128" s="12">
        <v>4863.17</v>
      </c>
      <c r="F128" s="12">
        <v>4513.497</v>
      </c>
      <c r="G128" s="24">
        <v>4842.356</v>
      </c>
      <c r="H128" s="76">
        <v>5170.1</v>
      </c>
      <c r="I128" s="72">
        <f t="shared" si="6"/>
        <v>0.06768275607989183</v>
      </c>
      <c r="J128" s="12">
        <v>231.902</v>
      </c>
      <c r="K128" s="12">
        <v>81.891</v>
      </c>
      <c r="L128" s="12">
        <v>145.915</v>
      </c>
      <c r="M128" s="12">
        <v>371.677</v>
      </c>
      <c r="N128" s="24">
        <v>708.441</v>
      </c>
      <c r="O128" s="76">
        <v>710.432</v>
      </c>
      <c r="P128" s="72">
        <f t="shared" si="7"/>
        <v>0.0028103963491665773</v>
      </c>
    </row>
    <row r="129" spans="1:16" ht="12.75">
      <c r="A129" s="36" t="s">
        <v>101</v>
      </c>
      <c r="B129" s="78" t="s">
        <v>101</v>
      </c>
      <c r="C129" s="12">
        <v>60856.407</v>
      </c>
      <c r="D129" s="12">
        <v>58790.581</v>
      </c>
      <c r="E129" s="12">
        <v>51447.378</v>
      </c>
      <c r="F129" s="12">
        <v>54656.24</v>
      </c>
      <c r="G129" s="24">
        <v>57198.214</v>
      </c>
      <c r="H129" s="76">
        <v>55155.736</v>
      </c>
      <c r="I129" s="72">
        <f t="shared" si="6"/>
        <v>-0.03570877230537306</v>
      </c>
      <c r="J129" s="12">
        <v>5350.831</v>
      </c>
      <c r="K129" s="12">
        <v>2294.61</v>
      </c>
      <c r="L129" s="12">
        <v>4174.98</v>
      </c>
      <c r="M129" s="12">
        <v>5816.035</v>
      </c>
      <c r="N129" s="24">
        <v>5966.12</v>
      </c>
      <c r="O129" s="76">
        <v>6204.188</v>
      </c>
      <c r="P129" s="72">
        <f t="shared" si="7"/>
        <v>0.039903320751174975</v>
      </c>
    </row>
    <row r="130" spans="1:16" ht="12.75">
      <c r="A130" s="40" t="s">
        <v>102</v>
      </c>
      <c r="B130" s="75" t="s">
        <v>103</v>
      </c>
      <c r="C130" s="13"/>
      <c r="D130" s="13"/>
      <c r="E130" s="13"/>
      <c r="F130" s="13"/>
      <c r="G130" s="29"/>
      <c r="H130" s="85"/>
      <c r="I130" s="72">
        <f t="shared" si="6"/>
      </c>
      <c r="J130" s="13"/>
      <c r="K130" s="13"/>
      <c r="L130" s="13"/>
      <c r="M130" s="13"/>
      <c r="N130" s="29"/>
      <c r="O130" s="85"/>
      <c r="P130" s="72">
        <f t="shared" si="7"/>
      </c>
    </row>
    <row r="131" spans="1:16" ht="12.75">
      <c r="A131" s="41" t="s">
        <v>191</v>
      </c>
      <c r="B131" s="78" t="s">
        <v>191</v>
      </c>
      <c r="C131" s="12">
        <v>2372.948</v>
      </c>
      <c r="D131" s="12">
        <v>2366.241</v>
      </c>
      <c r="E131" s="12">
        <v>2425.134</v>
      </c>
      <c r="F131" s="12">
        <f>1736.227+861.191</f>
        <v>2597.418</v>
      </c>
      <c r="G131" s="24">
        <f>2098.422+869.158</f>
        <v>2967.58</v>
      </c>
      <c r="H131" s="76">
        <f>2483.18+852.48</f>
        <v>3335.66</v>
      </c>
      <c r="I131" s="72">
        <f t="shared" si="6"/>
        <v>0.12403372444887761</v>
      </c>
      <c r="J131" s="12">
        <v>210.477</v>
      </c>
      <c r="K131" s="12">
        <v>200.101</v>
      </c>
      <c r="L131" s="12">
        <v>221.057</v>
      </c>
      <c r="M131" s="12">
        <v>242.105</v>
      </c>
      <c r="N131" s="24">
        <v>268.12</v>
      </c>
      <c r="O131" s="76">
        <v>295.599</v>
      </c>
      <c r="P131" s="72">
        <f t="shared" si="7"/>
        <v>0.10248769207817388</v>
      </c>
    </row>
    <row r="132" spans="1:16" ht="12.75">
      <c r="A132" s="42" t="s">
        <v>104</v>
      </c>
      <c r="B132" s="78" t="s">
        <v>104</v>
      </c>
      <c r="C132" s="12">
        <v>17093.079</v>
      </c>
      <c r="D132" s="12">
        <v>18271.992</v>
      </c>
      <c r="E132" s="12">
        <v>18002.025</v>
      </c>
      <c r="F132" s="12">
        <f>4690.653+13188.3</f>
        <v>17878.953</v>
      </c>
      <c r="G132" s="24">
        <f>13601.41+4386.862</f>
        <v>17988.272</v>
      </c>
      <c r="H132" s="76">
        <f>14158.696+4879.53</f>
        <v>19038.226</v>
      </c>
      <c r="I132" s="72">
        <f t="shared" si="6"/>
        <v>0.058368808299096075</v>
      </c>
      <c r="J132" s="12">
        <v>962.96</v>
      </c>
      <c r="K132" s="12">
        <v>665.686</v>
      </c>
      <c r="L132" s="12">
        <v>790.473</v>
      </c>
      <c r="M132" s="12">
        <v>845.128</v>
      </c>
      <c r="N132" s="24">
        <v>708.779</v>
      </c>
      <c r="O132" s="76">
        <v>775.451</v>
      </c>
      <c r="P132" s="72">
        <f t="shared" si="7"/>
        <v>0.09406599236151192</v>
      </c>
    </row>
    <row r="133" spans="1:16" ht="12.75">
      <c r="A133" s="23" t="s">
        <v>105</v>
      </c>
      <c r="B133" s="75" t="s">
        <v>106</v>
      </c>
      <c r="C133" s="13"/>
      <c r="D133" s="13"/>
      <c r="E133" s="13"/>
      <c r="F133" s="13"/>
      <c r="G133" s="29"/>
      <c r="H133" s="85"/>
      <c r="I133" s="72">
        <f t="shared" si="6"/>
      </c>
      <c r="J133" s="13"/>
      <c r="K133" s="13"/>
      <c r="L133" s="13"/>
      <c r="M133" s="13"/>
      <c r="N133" s="29"/>
      <c r="O133" s="85"/>
      <c r="P133" s="72">
        <f t="shared" si="7"/>
      </c>
    </row>
    <row r="134" spans="1:16" s="4" customFormat="1" ht="12.75">
      <c r="A134" s="42" t="s">
        <v>232</v>
      </c>
      <c r="B134" s="78" t="s">
        <v>232</v>
      </c>
      <c r="C134" s="12" t="s">
        <v>129</v>
      </c>
      <c r="D134" s="12" t="s">
        <v>129</v>
      </c>
      <c r="E134" s="12" t="s">
        <v>129</v>
      </c>
      <c r="F134" s="37">
        <v>66.367</v>
      </c>
      <c r="G134" s="37">
        <v>65.256</v>
      </c>
      <c r="H134" s="93">
        <v>90.217</v>
      </c>
      <c r="I134" s="72">
        <f t="shared" si="6"/>
        <v>0.382508888071595</v>
      </c>
      <c r="J134" s="12">
        <v>-55.881</v>
      </c>
      <c r="K134" s="12">
        <v>26.173</v>
      </c>
      <c r="L134" s="12">
        <v>7.017</v>
      </c>
      <c r="M134" s="12">
        <v>14.14</v>
      </c>
      <c r="N134" s="24">
        <v>65.685</v>
      </c>
      <c r="O134" s="76">
        <v>25.056</v>
      </c>
      <c r="P134" s="72">
        <f t="shared" si="7"/>
        <v>-0.6185430463576158</v>
      </c>
    </row>
    <row r="135" spans="1:16" s="2" customFormat="1" ht="12.75">
      <c r="A135" s="31" t="s">
        <v>192</v>
      </c>
      <c r="B135" s="87" t="s">
        <v>192</v>
      </c>
      <c r="C135" s="24">
        <v>15.476</v>
      </c>
      <c r="D135" s="24">
        <v>13.57</v>
      </c>
      <c r="E135" s="24">
        <v>12.987</v>
      </c>
      <c r="F135" s="24">
        <v>12.969</v>
      </c>
      <c r="G135" s="24">
        <v>15.755</v>
      </c>
      <c r="H135" s="76">
        <v>18.744</v>
      </c>
      <c r="I135" s="72">
        <f aca="true" t="shared" si="12" ref="I135:I174">_xlfn.IFERROR(IF(H135/G135-1&gt;1,"*",IF(H135/G135-1&lt;-1,"*",IF(G135&gt;0,IF(H135&lt;0,"*",H135/G135-1),IF(H135&gt;0,"*",(H135/G135-1)*-1)))),"")</f>
        <v>0.18971754998413193</v>
      </c>
      <c r="J135" s="24">
        <v>406.174</v>
      </c>
      <c r="K135" s="24">
        <v>-299.434</v>
      </c>
      <c r="L135" s="24">
        <v>226.917</v>
      </c>
      <c r="M135" s="24">
        <v>241.328</v>
      </c>
      <c r="N135" s="24">
        <v>269.567</v>
      </c>
      <c r="O135" s="76">
        <v>407.786</v>
      </c>
      <c r="P135" s="72">
        <f t="shared" si="7"/>
        <v>0.5127445124959658</v>
      </c>
    </row>
    <row r="136" spans="1:16" s="2" customFormat="1" ht="12.75">
      <c r="A136" s="43" t="s">
        <v>107</v>
      </c>
      <c r="B136" s="75" t="s">
        <v>108</v>
      </c>
      <c r="C136" s="13"/>
      <c r="D136" s="13"/>
      <c r="E136" s="13"/>
      <c r="F136" s="13"/>
      <c r="G136" s="29"/>
      <c r="H136" s="85"/>
      <c r="I136" s="72">
        <f t="shared" si="12"/>
      </c>
      <c r="J136" s="13"/>
      <c r="K136" s="13"/>
      <c r="L136" s="13"/>
      <c r="M136" s="13"/>
      <c r="N136" s="29"/>
      <c r="O136" s="85"/>
      <c r="P136" s="72">
        <f aca="true" t="shared" si="13" ref="P136:P174">_xlfn.IFERROR(IF(O136/N136-1&gt;1,"*",IF(O136/N136-1&lt;-1,"*",IF(N136&gt;0,IF(O136&lt;0,"*",O136/N136-1),IF(O136&gt;0,"*",(O136/N136-1)*-1)))),"")</f>
      </c>
    </row>
    <row r="137" spans="1:16" ht="12.75">
      <c r="A137" s="25" t="s">
        <v>233</v>
      </c>
      <c r="B137" s="78" t="s">
        <v>234</v>
      </c>
      <c r="C137" s="12">
        <v>13.099</v>
      </c>
      <c r="D137" s="12" t="s">
        <v>147</v>
      </c>
      <c r="E137" s="12" t="s">
        <v>147</v>
      </c>
      <c r="F137" s="12" t="s">
        <v>147</v>
      </c>
      <c r="G137" s="24" t="s">
        <v>147</v>
      </c>
      <c r="H137" s="76" t="s">
        <v>147</v>
      </c>
      <c r="I137" s="72">
        <f t="shared" si="12"/>
      </c>
      <c r="J137" s="12">
        <v>-161.776</v>
      </c>
      <c r="K137" s="12" t="s">
        <v>147</v>
      </c>
      <c r="L137" s="12" t="s">
        <v>147</v>
      </c>
      <c r="M137" s="12" t="s">
        <v>147</v>
      </c>
      <c r="N137" s="24" t="s">
        <v>147</v>
      </c>
      <c r="O137" s="76" t="s">
        <v>147</v>
      </c>
      <c r="P137" s="72">
        <f t="shared" si="13"/>
      </c>
    </row>
    <row r="138" spans="1:16" ht="12.75">
      <c r="A138" s="25" t="s">
        <v>109</v>
      </c>
      <c r="B138" s="78" t="s">
        <v>109</v>
      </c>
      <c r="C138" s="12">
        <v>229.206</v>
      </c>
      <c r="D138" s="12">
        <v>225.293</v>
      </c>
      <c r="E138" s="12">
        <v>213.111</v>
      </c>
      <c r="F138" s="12">
        <v>211.477</v>
      </c>
      <c r="G138" s="24">
        <v>231.185</v>
      </c>
      <c r="H138" s="76">
        <v>271.4</v>
      </c>
      <c r="I138" s="72">
        <f t="shared" si="12"/>
        <v>0.17395159720570086</v>
      </c>
      <c r="J138" s="12">
        <v>14.914</v>
      </c>
      <c r="K138" s="12">
        <v>-1129.005</v>
      </c>
      <c r="L138" s="12">
        <v>-546.928</v>
      </c>
      <c r="M138" s="12">
        <v>491.994</v>
      </c>
      <c r="N138" s="24">
        <v>415.413</v>
      </c>
      <c r="O138" s="76">
        <v>273.647</v>
      </c>
      <c r="P138" s="72">
        <f t="shared" si="13"/>
        <v>-0.34126519872993866</v>
      </c>
    </row>
    <row r="139" spans="1:16" ht="12.75">
      <c r="A139" s="25" t="s">
        <v>140</v>
      </c>
      <c r="B139" s="78" t="s">
        <v>140</v>
      </c>
      <c r="C139" s="12">
        <v>42.96</v>
      </c>
      <c r="D139" s="12">
        <v>54.426</v>
      </c>
      <c r="E139" s="12">
        <v>32.213</v>
      </c>
      <c r="F139" s="12">
        <v>55.279</v>
      </c>
      <c r="G139" s="24">
        <v>55.844</v>
      </c>
      <c r="H139" s="76">
        <v>57.323</v>
      </c>
      <c r="I139" s="72">
        <f t="shared" si="12"/>
        <v>0.026484492514862845</v>
      </c>
      <c r="J139" s="12">
        <v>4.364</v>
      </c>
      <c r="K139" s="12">
        <v>-18.077</v>
      </c>
      <c r="L139" s="12">
        <v>3.042</v>
      </c>
      <c r="M139" s="12">
        <v>3.487</v>
      </c>
      <c r="N139" s="24">
        <v>5.655</v>
      </c>
      <c r="O139" s="76">
        <v>3.908</v>
      </c>
      <c r="P139" s="72">
        <f t="shared" si="13"/>
        <v>-0.3089301503094607</v>
      </c>
    </row>
    <row r="140" spans="1:16" ht="12.75">
      <c r="A140" s="25" t="s">
        <v>235</v>
      </c>
      <c r="B140" s="78" t="s">
        <v>236</v>
      </c>
      <c r="C140" s="12">
        <v>180.201</v>
      </c>
      <c r="D140" s="12">
        <v>152.192</v>
      </c>
      <c r="E140" s="12">
        <v>109.875</v>
      </c>
      <c r="F140" s="12">
        <v>130.017</v>
      </c>
      <c r="G140" s="24" t="s">
        <v>147</v>
      </c>
      <c r="H140" s="76" t="s">
        <v>147</v>
      </c>
      <c r="I140" s="72">
        <f t="shared" si="12"/>
      </c>
      <c r="J140" s="12">
        <v>-584.673</v>
      </c>
      <c r="K140" s="12">
        <v>-582.837</v>
      </c>
      <c r="L140" s="12">
        <v>-652.229</v>
      </c>
      <c r="M140" s="12">
        <v>-313.628</v>
      </c>
      <c r="N140" s="24" t="s">
        <v>147</v>
      </c>
      <c r="O140" s="76" t="s">
        <v>147</v>
      </c>
      <c r="P140" s="72">
        <f t="shared" si="13"/>
      </c>
    </row>
    <row r="141" spans="1:16" ht="12.75">
      <c r="A141" s="31" t="s">
        <v>14</v>
      </c>
      <c r="B141" s="78" t="s">
        <v>14</v>
      </c>
      <c r="C141" s="24">
        <v>18.678</v>
      </c>
      <c r="D141" s="24">
        <v>8.822</v>
      </c>
      <c r="E141" s="24">
        <v>11.627</v>
      </c>
      <c r="F141" s="24">
        <v>14.168</v>
      </c>
      <c r="G141" s="24">
        <v>7.157</v>
      </c>
      <c r="H141" s="76">
        <v>4.854</v>
      </c>
      <c r="I141" s="72">
        <f t="shared" si="12"/>
        <v>-0.3217828699175632</v>
      </c>
      <c r="J141" s="24">
        <v>0.347</v>
      </c>
      <c r="K141" s="24">
        <v>-31.839</v>
      </c>
      <c r="L141" s="24">
        <v>0.216</v>
      </c>
      <c r="M141" s="24">
        <v>13.285</v>
      </c>
      <c r="N141" s="24">
        <v>0.259</v>
      </c>
      <c r="O141" s="76">
        <v>3.668</v>
      </c>
      <c r="P141" s="72" t="str">
        <f t="shared" si="13"/>
        <v>*</v>
      </c>
    </row>
    <row r="142" spans="1:16" ht="12.75">
      <c r="A142" s="31" t="s">
        <v>194</v>
      </c>
      <c r="B142" s="87" t="s">
        <v>138</v>
      </c>
      <c r="C142" s="24">
        <v>18.488</v>
      </c>
      <c r="D142" s="24">
        <v>7.369</v>
      </c>
      <c r="E142" s="24">
        <v>11.32</v>
      </c>
      <c r="F142" s="24">
        <v>2.829</v>
      </c>
      <c r="G142" s="24">
        <v>2.674</v>
      </c>
      <c r="H142" s="76">
        <v>2.355</v>
      </c>
      <c r="I142" s="72">
        <f t="shared" si="12"/>
        <v>-0.11929693343305903</v>
      </c>
      <c r="J142" s="24">
        <v>-120.567</v>
      </c>
      <c r="K142" s="24">
        <v>-71.894</v>
      </c>
      <c r="L142" s="24">
        <v>-7.615</v>
      </c>
      <c r="M142" s="24">
        <v>75.28</v>
      </c>
      <c r="N142" s="24">
        <v>106.357</v>
      </c>
      <c r="O142" s="76">
        <v>21.994</v>
      </c>
      <c r="P142" s="72">
        <f t="shared" si="13"/>
        <v>-0.7932059008809951</v>
      </c>
    </row>
    <row r="143" spans="1:16" ht="12.75">
      <c r="A143" s="31" t="s">
        <v>195</v>
      </c>
      <c r="B143" s="78" t="s">
        <v>137</v>
      </c>
      <c r="C143" s="24">
        <v>112.361</v>
      </c>
      <c r="D143" s="24">
        <v>361.593</v>
      </c>
      <c r="E143" s="24">
        <v>179.676</v>
      </c>
      <c r="F143" s="24">
        <v>55.222</v>
      </c>
      <c r="G143" s="24">
        <v>23.995</v>
      </c>
      <c r="H143" s="76">
        <v>32.773</v>
      </c>
      <c r="I143" s="72">
        <f t="shared" si="12"/>
        <v>0.3658262137945405</v>
      </c>
      <c r="J143" s="24">
        <v>-96.419</v>
      </c>
      <c r="K143" s="24">
        <v>-76.725</v>
      </c>
      <c r="L143" s="24">
        <v>7.017</v>
      </c>
      <c r="M143" s="24">
        <v>53.094</v>
      </c>
      <c r="N143" s="24">
        <v>21.687</v>
      </c>
      <c r="O143" s="76">
        <v>8.001</v>
      </c>
      <c r="P143" s="72">
        <f t="shared" si="13"/>
        <v>-0.6310693041914511</v>
      </c>
    </row>
    <row r="144" spans="1:16" ht="12.75">
      <c r="A144" s="98" t="s">
        <v>237</v>
      </c>
      <c r="B144" s="78" t="s">
        <v>237</v>
      </c>
      <c r="C144" s="24">
        <v>205.18</v>
      </c>
      <c r="D144" s="24">
        <v>175.824</v>
      </c>
      <c r="E144" s="24">
        <v>93.342</v>
      </c>
      <c r="F144" s="24">
        <v>97.631</v>
      </c>
      <c r="G144" s="24">
        <v>75.983</v>
      </c>
      <c r="H144" s="76">
        <v>79.834</v>
      </c>
      <c r="I144" s="72">
        <f t="shared" si="12"/>
        <v>0.05068238948185777</v>
      </c>
      <c r="J144" s="24">
        <v>1.238</v>
      </c>
      <c r="K144" s="24">
        <v>-319.23</v>
      </c>
      <c r="L144" s="24">
        <v>-51.025</v>
      </c>
      <c r="M144" s="24">
        <v>-39.614</v>
      </c>
      <c r="N144" s="24">
        <v>17.205</v>
      </c>
      <c r="O144" s="76">
        <v>115.696</v>
      </c>
      <c r="P144" s="72" t="str">
        <f t="shared" si="13"/>
        <v>*</v>
      </c>
    </row>
    <row r="145" spans="1:16" ht="12.75">
      <c r="A145" s="31" t="s">
        <v>110</v>
      </c>
      <c r="B145" s="78" t="s">
        <v>110</v>
      </c>
      <c r="C145" s="24">
        <v>150.918</v>
      </c>
      <c r="D145" s="24">
        <v>52.499</v>
      </c>
      <c r="E145" s="24">
        <v>10.059</v>
      </c>
      <c r="F145" s="24">
        <v>79.039</v>
      </c>
      <c r="G145" s="24">
        <v>42.079</v>
      </c>
      <c r="H145" s="76">
        <v>17.508</v>
      </c>
      <c r="I145" s="72">
        <f t="shared" si="12"/>
        <v>-0.5839254735141044</v>
      </c>
      <c r="J145" s="24">
        <v>3.292</v>
      </c>
      <c r="K145" s="24">
        <v>3.618</v>
      </c>
      <c r="L145" s="24">
        <v>-13.088</v>
      </c>
      <c r="M145" s="24">
        <v>57.803</v>
      </c>
      <c r="N145" s="24">
        <v>8.247</v>
      </c>
      <c r="O145" s="76">
        <v>4.033</v>
      </c>
      <c r="P145" s="72">
        <f t="shared" si="13"/>
        <v>-0.5109736874014792</v>
      </c>
    </row>
    <row r="146" spans="1:16" ht="12.75">
      <c r="A146" s="31" t="s">
        <v>111</v>
      </c>
      <c r="B146" s="78" t="s">
        <v>111</v>
      </c>
      <c r="C146" s="24">
        <v>267.901</v>
      </c>
      <c r="D146" s="24">
        <v>136.163</v>
      </c>
      <c r="E146" s="24">
        <v>58.245</v>
      </c>
      <c r="F146" s="24">
        <v>68.315</v>
      </c>
      <c r="G146" s="24">
        <v>114.695</v>
      </c>
      <c r="H146" s="76">
        <v>46.011</v>
      </c>
      <c r="I146" s="72">
        <f t="shared" si="12"/>
        <v>-0.5988404028074458</v>
      </c>
      <c r="J146" s="24">
        <v>-374.428</v>
      </c>
      <c r="K146" s="24">
        <v>-910.175</v>
      </c>
      <c r="L146" s="24">
        <v>-807.423</v>
      </c>
      <c r="M146" s="24">
        <v>-694.067</v>
      </c>
      <c r="N146" s="24">
        <v>-155.095</v>
      </c>
      <c r="O146" s="76">
        <v>-155.914</v>
      </c>
      <c r="P146" s="72">
        <f t="shared" si="13"/>
        <v>-0.005280634449853272</v>
      </c>
    </row>
    <row r="147" spans="1:16" ht="12.75">
      <c r="A147" s="31" t="s">
        <v>112</v>
      </c>
      <c r="B147" s="78" t="s">
        <v>112</v>
      </c>
      <c r="C147" s="24">
        <v>31.903</v>
      </c>
      <c r="D147" s="24">
        <v>29.47</v>
      </c>
      <c r="E147" s="24">
        <v>25.634</v>
      </c>
      <c r="F147" s="24">
        <v>24.419</v>
      </c>
      <c r="G147" s="24">
        <v>26.308</v>
      </c>
      <c r="H147" s="76">
        <v>32.845</v>
      </c>
      <c r="I147" s="72">
        <f t="shared" si="12"/>
        <v>0.24847954994678423</v>
      </c>
      <c r="J147" s="24">
        <v>-31.337</v>
      </c>
      <c r="K147" s="24">
        <v>-67.92</v>
      </c>
      <c r="L147" s="24">
        <v>-8.868</v>
      </c>
      <c r="M147" s="24">
        <v>22.284</v>
      </c>
      <c r="N147" s="24">
        <v>-19.1</v>
      </c>
      <c r="O147" s="76">
        <v>-21.749</v>
      </c>
      <c r="P147" s="72">
        <f t="shared" si="13"/>
        <v>-0.13869109947643965</v>
      </c>
    </row>
    <row r="148" spans="1:16" ht="12.75">
      <c r="A148" s="31" t="s">
        <v>196</v>
      </c>
      <c r="B148" s="87" t="s">
        <v>196</v>
      </c>
      <c r="C148" s="24">
        <v>5.514</v>
      </c>
      <c r="D148" s="24">
        <v>7.717</v>
      </c>
      <c r="E148" s="24">
        <v>6.796</v>
      </c>
      <c r="F148" s="24">
        <v>5.387</v>
      </c>
      <c r="G148" s="24">
        <v>1.501</v>
      </c>
      <c r="H148" s="76">
        <v>7.039</v>
      </c>
      <c r="I148" s="72" t="str">
        <f t="shared" si="12"/>
        <v>*</v>
      </c>
      <c r="J148" s="24">
        <v>-29.184</v>
      </c>
      <c r="K148" s="24">
        <v>-38.563</v>
      </c>
      <c r="L148" s="24">
        <v>-31.396</v>
      </c>
      <c r="M148" s="24">
        <v>-17.052</v>
      </c>
      <c r="N148" s="24">
        <v>-4.695</v>
      </c>
      <c r="O148" s="76">
        <v>4.733</v>
      </c>
      <c r="P148" s="72" t="str">
        <f t="shared" si="13"/>
        <v>*</v>
      </c>
    </row>
    <row r="149" spans="1:16" ht="12.75">
      <c r="A149" s="40" t="s">
        <v>197</v>
      </c>
      <c r="B149" s="75" t="s">
        <v>197</v>
      </c>
      <c r="C149" s="24"/>
      <c r="D149" s="24"/>
      <c r="E149" s="24"/>
      <c r="F149" s="24"/>
      <c r="G149" s="37"/>
      <c r="H149" s="93"/>
      <c r="I149" s="72">
        <f t="shared" si="12"/>
      </c>
      <c r="J149" s="24"/>
      <c r="K149" s="24"/>
      <c r="L149" s="24"/>
      <c r="M149" s="24"/>
      <c r="N149" s="24"/>
      <c r="O149" s="76"/>
      <c r="P149" s="72">
        <f t="shared" si="13"/>
      </c>
    </row>
    <row r="150" spans="1:16" s="2" customFormat="1" ht="12.75">
      <c r="A150" s="31" t="s">
        <v>198</v>
      </c>
      <c r="B150" s="87" t="s">
        <v>198</v>
      </c>
      <c r="C150" s="24" t="s">
        <v>129</v>
      </c>
      <c r="D150" s="24" t="s">
        <v>129</v>
      </c>
      <c r="E150" s="24" t="s">
        <v>129</v>
      </c>
      <c r="F150" s="24">
        <v>6.675</v>
      </c>
      <c r="G150" s="24">
        <v>42.336</v>
      </c>
      <c r="H150" s="76">
        <v>51.011</v>
      </c>
      <c r="I150" s="72">
        <f t="shared" si="12"/>
        <v>0.204908352229781</v>
      </c>
      <c r="J150" s="24" t="s">
        <v>129</v>
      </c>
      <c r="K150" s="24" t="s">
        <v>129</v>
      </c>
      <c r="L150" s="24" t="s">
        <v>129</v>
      </c>
      <c r="M150" s="24">
        <v>18.85</v>
      </c>
      <c r="N150" s="24">
        <v>85.34</v>
      </c>
      <c r="O150" s="76">
        <v>148.626</v>
      </c>
      <c r="P150" s="72">
        <f t="shared" si="13"/>
        <v>0.7415748769627373</v>
      </c>
    </row>
    <row r="151" spans="1:16" ht="12.75">
      <c r="A151" s="31" t="s">
        <v>193</v>
      </c>
      <c r="B151" s="78" t="s">
        <v>193</v>
      </c>
      <c r="C151" s="24" t="s">
        <v>129</v>
      </c>
      <c r="D151" s="24" t="s">
        <v>129</v>
      </c>
      <c r="E151" s="24" t="s">
        <v>129</v>
      </c>
      <c r="F151" s="24">
        <v>9.021</v>
      </c>
      <c r="G151" s="24">
        <v>33.769</v>
      </c>
      <c r="H151" s="76">
        <v>111.113</v>
      </c>
      <c r="I151" s="72" t="str">
        <f t="shared" si="12"/>
        <v>*</v>
      </c>
      <c r="J151" s="24" t="s">
        <v>129</v>
      </c>
      <c r="K151" s="24" t="s">
        <v>129</v>
      </c>
      <c r="L151" s="24" t="s">
        <v>129</v>
      </c>
      <c r="M151" s="24">
        <v>17.13</v>
      </c>
      <c r="N151" s="24">
        <v>66.681</v>
      </c>
      <c r="O151" s="76">
        <v>308.572</v>
      </c>
      <c r="P151" s="72" t="str">
        <f t="shared" si="13"/>
        <v>*</v>
      </c>
    </row>
    <row r="152" spans="1:16" s="2" customFormat="1" ht="12.75">
      <c r="A152" s="31" t="s">
        <v>199</v>
      </c>
      <c r="B152" s="87" t="s">
        <v>199</v>
      </c>
      <c r="C152" s="24" t="s">
        <v>129</v>
      </c>
      <c r="D152" s="24" t="s">
        <v>129</v>
      </c>
      <c r="E152" s="24" t="s">
        <v>129</v>
      </c>
      <c r="F152" s="24">
        <v>8.606</v>
      </c>
      <c r="G152" s="24">
        <v>35.734</v>
      </c>
      <c r="H152" s="76">
        <v>60.234</v>
      </c>
      <c r="I152" s="72">
        <f t="shared" si="12"/>
        <v>0.6856215369116248</v>
      </c>
      <c r="J152" s="24" t="s">
        <v>129</v>
      </c>
      <c r="K152" s="24" t="s">
        <v>129</v>
      </c>
      <c r="L152" s="24" t="s">
        <v>129</v>
      </c>
      <c r="M152" s="24">
        <v>3.456</v>
      </c>
      <c r="N152" s="24">
        <v>43.559</v>
      </c>
      <c r="O152" s="76">
        <v>91.43</v>
      </c>
      <c r="P152" s="72" t="str">
        <f t="shared" si="13"/>
        <v>*</v>
      </c>
    </row>
    <row r="153" spans="1:16" s="2" customFormat="1" ht="12.75">
      <c r="A153" s="31" t="s">
        <v>200</v>
      </c>
      <c r="B153" s="87" t="s">
        <v>200</v>
      </c>
      <c r="C153" s="24" t="s">
        <v>129</v>
      </c>
      <c r="D153" s="24" t="s">
        <v>129</v>
      </c>
      <c r="E153" s="24" t="s">
        <v>129</v>
      </c>
      <c r="F153" s="24">
        <v>56.616</v>
      </c>
      <c r="G153" s="24">
        <v>214.429</v>
      </c>
      <c r="H153" s="76">
        <v>351.646</v>
      </c>
      <c r="I153" s="72">
        <f t="shared" si="12"/>
        <v>0.6399181080917227</v>
      </c>
      <c r="J153" s="24" t="s">
        <v>129</v>
      </c>
      <c r="K153" s="24" t="s">
        <v>129</v>
      </c>
      <c r="L153" s="24" t="s">
        <v>129</v>
      </c>
      <c r="M153" s="24">
        <v>49.67</v>
      </c>
      <c r="N153" s="24">
        <v>49.078</v>
      </c>
      <c r="O153" s="76">
        <v>582.645</v>
      </c>
      <c r="P153" s="72" t="str">
        <f t="shared" si="13"/>
        <v>*</v>
      </c>
    </row>
    <row r="154" spans="1:16" s="2" customFormat="1" ht="12.75">
      <c r="A154" s="25" t="s">
        <v>238</v>
      </c>
      <c r="B154" s="78" t="s">
        <v>239</v>
      </c>
      <c r="C154" s="12">
        <v>250.902</v>
      </c>
      <c r="D154" s="12">
        <v>251.627</v>
      </c>
      <c r="E154" s="12">
        <v>216.609</v>
      </c>
      <c r="F154" s="12">
        <v>187.977</v>
      </c>
      <c r="G154" s="24">
        <v>184.155</v>
      </c>
      <c r="H154" s="76" t="s">
        <v>147</v>
      </c>
      <c r="I154" s="72">
        <f t="shared" si="12"/>
      </c>
      <c r="J154" s="12">
        <v>72.51</v>
      </c>
      <c r="K154" s="12">
        <v>60.562</v>
      </c>
      <c r="L154" s="12">
        <v>77.683</v>
      </c>
      <c r="M154" s="12">
        <v>72.593</v>
      </c>
      <c r="N154" s="24">
        <v>-13.074</v>
      </c>
      <c r="O154" s="76" t="s">
        <v>147</v>
      </c>
      <c r="P154" s="72">
        <f t="shared" si="13"/>
      </c>
    </row>
    <row r="155" spans="1:16" ht="12.75">
      <c r="A155" s="23" t="s">
        <v>113</v>
      </c>
      <c r="B155" s="75" t="s">
        <v>114</v>
      </c>
      <c r="C155" s="13"/>
      <c r="D155" s="13"/>
      <c r="E155" s="13"/>
      <c r="F155" s="13"/>
      <c r="G155" s="29"/>
      <c r="H155" s="85"/>
      <c r="I155" s="72">
        <f t="shared" si="12"/>
      </c>
      <c r="J155" s="13"/>
      <c r="K155" s="13"/>
      <c r="L155" s="13"/>
      <c r="M155" s="13"/>
      <c r="N155" s="29"/>
      <c r="O155" s="85"/>
      <c r="P155" s="72">
        <f t="shared" si="13"/>
      </c>
    </row>
    <row r="156" spans="1:16" ht="12.75">
      <c r="A156" s="31" t="s">
        <v>201</v>
      </c>
      <c r="B156" s="78" t="s">
        <v>201</v>
      </c>
      <c r="C156" s="12">
        <v>316.096</v>
      </c>
      <c r="D156" s="12">
        <v>292.109</v>
      </c>
      <c r="E156" s="12">
        <v>302.273</v>
      </c>
      <c r="F156" s="12">
        <v>332.901</v>
      </c>
      <c r="G156" s="24">
        <v>335.358</v>
      </c>
      <c r="H156" s="76">
        <v>320.428</v>
      </c>
      <c r="I156" s="72">
        <f t="shared" si="12"/>
        <v>-0.04451958802235223</v>
      </c>
      <c r="J156" s="12">
        <v>155.115</v>
      </c>
      <c r="K156" s="12">
        <v>135.473</v>
      </c>
      <c r="L156" s="12">
        <v>143.14</v>
      </c>
      <c r="M156" s="12">
        <v>164.924</v>
      </c>
      <c r="N156" s="24">
        <v>173.463</v>
      </c>
      <c r="O156" s="76">
        <v>160.26</v>
      </c>
      <c r="P156" s="72">
        <f t="shared" si="13"/>
        <v>-0.07611421455872436</v>
      </c>
    </row>
    <row r="157" spans="1:16" ht="12.75">
      <c r="A157" s="31" t="s">
        <v>136</v>
      </c>
      <c r="B157" s="78" t="s">
        <v>136</v>
      </c>
      <c r="C157" s="12">
        <v>7.668</v>
      </c>
      <c r="D157" s="12">
        <v>8.09</v>
      </c>
      <c r="E157" s="12">
        <v>9.246</v>
      </c>
      <c r="F157" s="12">
        <v>7.533</v>
      </c>
      <c r="G157" s="24">
        <v>4.191</v>
      </c>
      <c r="H157" s="76">
        <v>3.466</v>
      </c>
      <c r="I157" s="72">
        <f t="shared" si="12"/>
        <v>-0.17298973991887368</v>
      </c>
      <c r="J157" s="12">
        <v>4.578</v>
      </c>
      <c r="K157" s="12">
        <v>5.189</v>
      </c>
      <c r="L157" s="12">
        <v>10.554</v>
      </c>
      <c r="M157" s="12">
        <v>13.369</v>
      </c>
      <c r="N157" s="24">
        <v>14.019</v>
      </c>
      <c r="O157" s="76">
        <v>12.045</v>
      </c>
      <c r="P157" s="72">
        <f t="shared" si="13"/>
        <v>-0.14080890220415154</v>
      </c>
    </row>
    <row r="158" spans="1:16" s="4" customFormat="1" ht="12.75">
      <c r="A158" s="88" t="s">
        <v>202</v>
      </c>
      <c r="B158" s="81" t="s">
        <v>203</v>
      </c>
      <c r="C158" s="82">
        <f aca="true" t="shared" si="14" ref="C158:H158">SUM(C120:C157)</f>
        <v>123714.41000000002</v>
      </c>
      <c r="D158" s="82">
        <f t="shared" si="14"/>
        <v>127138.34799999998</v>
      </c>
      <c r="E158" s="82">
        <f t="shared" si="14"/>
        <v>123647.65900000001</v>
      </c>
      <c r="F158" s="82">
        <f t="shared" si="14"/>
        <v>123909.98799999998</v>
      </c>
      <c r="G158" s="82">
        <f t="shared" si="14"/>
        <v>126891.94399999999</v>
      </c>
      <c r="H158" s="83">
        <f t="shared" si="14"/>
        <v>126177.096</v>
      </c>
      <c r="I158" s="86">
        <f t="shared" si="12"/>
        <v>-0.005633517601400961</v>
      </c>
      <c r="J158" s="90">
        <f aca="true" t="shared" si="15" ref="J158:O158">SUM(J120:J157)</f>
        <v>10682.560000000003</v>
      </c>
      <c r="K158" s="90">
        <f t="shared" si="15"/>
        <v>-503.1340000000001</v>
      </c>
      <c r="L158" s="90">
        <f t="shared" si="15"/>
        <v>6959.536000000001</v>
      </c>
      <c r="M158" s="90">
        <f t="shared" si="15"/>
        <v>12231.71</v>
      </c>
      <c r="N158" s="90">
        <f t="shared" si="15"/>
        <v>13908.158</v>
      </c>
      <c r="O158" s="91">
        <f t="shared" si="15"/>
        <v>12439.806</v>
      </c>
      <c r="P158" s="86">
        <f t="shared" si="13"/>
        <v>-0.10557487195644444</v>
      </c>
    </row>
    <row r="159" spans="1:16" s="2" customFormat="1" ht="12.75">
      <c r="A159" s="9" t="s">
        <v>115</v>
      </c>
      <c r="B159" s="70" t="s">
        <v>116</v>
      </c>
      <c r="C159" s="21"/>
      <c r="D159" s="21"/>
      <c r="E159" s="21"/>
      <c r="F159" s="21"/>
      <c r="G159" s="22"/>
      <c r="H159" s="71"/>
      <c r="I159" s="92">
        <f t="shared" si="12"/>
      </c>
      <c r="J159" s="21"/>
      <c r="K159" s="21"/>
      <c r="L159" s="21"/>
      <c r="M159" s="21"/>
      <c r="N159" s="22"/>
      <c r="O159" s="71"/>
      <c r="P159" s="92">
        <f t="shared" si="13"/>
      </c>
    </row>
    <row r="160" spans="1:16" ht="12.75">
      <c r="A160" s="9" t="s">
        <v>117</v>
      </c>
      <c r="B160" s="75" t="s">
        <v>118</v>
      </c>
      <c r="C160" s="13"/>
      <c r="D160" s="13"/>
      <c r="E160" s="13"/>
      <c r="F160" s="13"/>
      <c r="G160" s="29"/>
      <c r="H160" s="85"/>
      <c r="I160" s="86">
        <f t="shared" si="12"/>
      </c>
      <c r="J160" s="13"/>
      <c r="K160" s="13"/>
      <c r="L160" s="13"/>
      <c r="M160" s="13"/>
      <c r="N160" s="29"/>
      <c r="O160" s="85"/>
      <c r="P160" s="86">
        <f t="shared" si="13"/>
      </c>
    </row>
    <row r="161" spans="1:16" ht="12.75">
      <c r="A161" s="99" t="s">
        <v>204</v>
      </c>
      <c r="B161" s="78" t="s">
        <v>204</v>
      </c>
      <c r="C161" s="12" t="s">
        <v>129</v>
      </c>
      <c r="D161" s="12" t="s">
        <v>129</v>
      </c>
      <c r="E161" s="12" t="s">
        <v>129</v>
      </c>
      <c r="F161" s="12">
        <v>412.132</v>
      </c>
      <c r="G161" s="24">
        <v>575.365</v>
      </c>
      <c r="H161" s="76">
        <v>670.413</v>
      </c>
      <c r="I161" s="72">
        <f t="shared" si="12"/>
        <v>0.16519600601357398</v>
      </c>
      <c r="J161" s="12" t="s">
        <v>129</v>
      </c>
      <c r="K161" s="12" t="s">
        <v>129</v>
      </c>
      <c r="L161" s="12" t="s">
        <v>129</v>
      </c>
      <c r="M161" s="12">
        <v>57.471</v>
      </c>
      <c r="N161" s="24">
        <v>47.29</v>
      </c>
      <c r="O161" s="76">
        <v>39.817</v>
      </c>
      <c r="P161" s="72">
        <f t="shared" si="13"/>
        <v>-0.1580249524212307</v>
      </c>
    </row>
    <row r="162" spans="1:16" ht="12.75">
      <c r="A162" s="99" t="s">
        <v>205</v>
      </c>
      <c r="B162" s="78" t="s">
        <v>206</v>
      </c>
      <c r="C162" s="12" t="s">
        <v>129</v>
      </c>
      <c r="D162" s="12" t="s">
        <v>129</v>
      </c>
      <c r="E162" s="12" t="s">
        <v>129</v>
      </c>
      <c r="F162" s="12">
        <v>315.109</v>
      </c>
      <c r="G162" s="24">
        <v>334.375</v>
      </c>
      <c r="H162" s="76">
        <v>561.426</v>
      </c>
      <c r="I162" s="72">
        <f t="shared" si="12"/>
        <v>0.6790310280373832</v>
      </c>
      <c r="J162" s="12" t="s">
        <v>129</v>
      </c>
      <c r="K162" s="12" t="s">
        <v>129</v>
      </c>
      <c r="L162" s="12" t="s">
        <v>129</v>
      </c>
      <c r="M162" s="12">
        <v>36.783</v>
      </c>
      <c r="N162" s="24">
        <v>7.241</v>
      </c>
      <c r="O162" s="76">
        <v>62.145</v>
      </c>
      <c r="P162" s="72" t="str">
        <f t="shared" si="13"/>
        <v>*</v>
      </c>
    </row>
    <row r="163" spans="1:16" s="2" customFormat="1" ht="12.75">
      <c r="A163" s="10" t="s">
        <v>207</v>
      </c>
      <c r="B163" s="78" t="s">
        <v>139</v>
      </c>
      <c r="C163" s="12">
        <v>187.763</v>
      </c>
      <c r="D163" s="12">
        <v>149.392</v>
      </c>
      <c r="E163" s="12">
        <v>145.457</v>
      </c>
      <c r="F163" s="12">
        <v>248.321</v>
      </c>
      <c r="G163" s="24">
        <v>295.451</v>
      </c>
      <c r="H163" s="76">
        <v>307.41</v>
      </c>
      <c r="I163" s="72">
        <f t="shared" si="12"/>
        <v>0.040477101109828606</v>
      </c>
      <c r="J163" s="12">
        <v>-40.38</v>
      </c>
      <c r="K163" s="12">
        <v>-19.448</v>
      </c>
      <c r="L163" s="12">
        <v>-40.887</v>
      </c>
      <c r="M163" s="12">
        <v>-7.356</v>
      </c>
      <c r="N163" s="24">
        <v>-10.888</v>
      </c>
      <c r="O163" s="76">
        <v>0.903</v>
      </c>
      <c r="P163" s="72" t="str">
        <f t="shared" si="13"/>
        <v>*</v>
      </c>
    </row>
    <row r="164" spans="1:16" s="2" customFormat="1" ht="42.75" customHeight="1">
      <c r="A164" s="99" t="s">
        <v>240</v>
      </c>
      <c r="B164" s="78" t="s">
        <v>240</v>
      </c>
      <c r="C164" s="12" t="s">
        <v>129</v>
      </c>
      <c r="D164" s="12" t="s">
        <v>129</v>
      </c>
      <c r="E164" s="12" t="s">
        <v>129</v>
      </c>
      <c r="F164" s="12" t="s">
        <v>129</v>
      </c>
      <c r="G164" s="12">
        <v>525.021</v>
      </c>
      <c r="H164" s="95">
        <v>612.514</v>
      </c>
      <c r="I164" s="72">
        <f t="shared" si="12"/>
        <v>0.1666466674666347</v>
      </c>
      <c r="J164" s="12" t="s">
        <v>129</v>
      </c>
      <c r="K164" s="12" t="s">
        <v>129</v>
      </c>
      <c r="L164" s="12" t="s">
        <v>129</v>
      </c>
      <c r="M164" s="12" t="s">
        <v>129</v>
      </c>
      <c r="N164" s="12">
        <v>17.025</v>
      </c>
      <c r="O164" s="95">
        <v>21.515</v>
      </c>
      <c r="P164" s="72">
        <f t="shared" si="13"/>
        <v>0.2637298091042586</v>
      </c>
    </row>
    <row r="165" spans="1:16" ht="12.75">
      <c r="A165" s="10" t="s">
        <v>119</v>
      </c>
      <c r="B165" s="78" t="s">
        <v>119</v>
      </c>
      <c r="C165" s="24">
        <v>62837.064</v>
      </c>
      <c r="D165" s="24">
        <v>62356.175</v>
      </c>
      <c r="E165" s="24">
        <v>57061.22</v>
      </c>
      <c r="F165" s="24">
        <v>43458.246</v>
      </c>
      <c r="G165" s="24">
        <v>54916.015</v>
      </c>
      <c r="H165" s="76">
        <v>52036.241</v>
      </c>
      <c r="I165" s="72">
        <f t="shared" si="12"/>
        <v>-0.0524396025458147</v>
      </c>
      <c r="J165" s="24">
        <v>5402.851</v>
      </c>
      <c r="K165" s="24">
        <v>3928.05</v>
      </c>
      <c r="L165" s="24">
        <v>4592.95</v>
      </c>
      <c r="M165" s="24">
        <v>3000.899</v>
      </c>
      <c r="N165" s="24">
        <v>615.977</v>
      </c>
      <c r="O165" s="76">
        <v>2369.426</v>
      </c>
      <c r="P165" s="72" t="str">
        <f t="shared" si="13"/>
        <v>*</v>
      </c>
    </row>
    <row r="166" spans="1:16" ht="12.75">
      <c r="A166" s="9" t="s">
        <v>120</v>
      </c>
      <c r="B166" s="75" t="s">
        <v>121</v>
      </c>
      <c r="C166" s="29"/>
      <c r="D166" s="29"/>
      <c r="E166" s="29"/>
      <c r="F166" s="29"/>
      <c r="G166" s="29"/>
      <c r="H166" s="85"/>
      <c r="I166" s="72">
        <f t="shared" si="12"/>
      </c>
      <c r="J166" s="29"/>
      <c r="K166" s="29"/>
      <c r="L166" s="29"/>
      <c r="M166" s="29"/>
      <c r="N166" s="29"/>
      <c r="O166" s="85"/>
      <c r="P166" s="72">
        <f t="shared" si="13"/>
      </c>
    </row>
    <row r="167" spans="1:16" ht="12.75">
      <c r="A167" s="10" t="s">
        <v>208</v>
      </c>
      <c r="B167" s="11" t="s">
        <v>208</v>
      </c>
      <c r="C167" s="26">
        <v>2759.08</v>
      </c>
      <c r="D167" s="26">
        <v>2910.326</v>
      </c>
      <c r="E167" s="26">
        <v>3103.703</v>
      </c>
      <c r="F167" s="26">
        <v>3417.687</v>
      </c>
      <c r="G167" s="26">
        <v>3912.702</v>
      </c>
      <c r="H167" s="79">
        <v>4472.9</v>
      </c>
      <c r="I167" s="72">
        <f t="shared" si="12"/>
        <v>0.14317420544677284</v>
      </c>
      <c r="J167" s="26">
        <v>729.491</v>
      </c>
      <c r="K167" s="26">
        <v>496.727</v>
      </c>
      <c r="L167" s="26">
        <v>562.646</v>
      </c>
      <c r="M167" s="26">
        <v>631.497</v>
      </c>
      <c r="N167" s="26">
        <v>683.937</v>
      </c>
      <c r="O167" s="79">
        <v>825.5</v>
      </c>
      <c r="P167" s="72">
        <f t="shared" si="13"/>
        <v>0.20698251447136218</v>
      </c>
    </row>
    <row r="168" spans="1:16" ht="41.25" customHeight="1">
      <c r="A168" s="10" t="s">
        <v>126</v>
      </c>
      <c r="B168" s="11" t="s">
        <v>126</v>
      </c>
      <c r="C168" s="26">
        <v>392.715</v>
      </c>
      <c r="D168" s="26">
        <v>348.084</v>
      </c>
      <c r="E168" s="26">
        <v>263.574</v>
      </c>
      <c r="F168" s="26">
        <v>149.536</v>
      </c>
      <c r="G168" s="26">
        <v>39.253</v>
      </c>
      <c r="H168" s="79">
        <v>35.602</v>
      </c>
      <c r="I168" s="72">
        <f t="shared" si="12"/>
        <v>-0.09301199908287272</v>
      </c>
      <c r="J168" s="26">
        <v>-8.338</v>
      </c>
      <c r="K168" s="26">
        <v>-24.578</v>
      </c>
      <c r="L168" s="26">
        <v>-75.019</v>
      </c>
      <c r="M168" s="26">
        <v>-75.132</v>
      </c>
      <c r="N168" s="26">
        <v>90.044</v>
      </c>
      <c r="O168" s="79">
        <v>-2.666</v>
      </c>
      <c r="P168" s="72" t="str">
        <f t="shared" si="13"/>
        <v>*</v>
      </c>
    </row>
    <row r="169" spans="1:16" ht="12.75">
      <c r="A169" s="10" t="s">
        <v>122</v>
      </c>
      <c r="B169" s="6" t="s">
        <v>122</v>
      </c>
      <c r="C169" s="24">
        <v>2688.495</v>
      </c>
      <c r="D169" s="24">
        <v>2940.98</v>
      </c>
      <c r="E169" s="24">
        <v>2914.073</v>
      </c>
      <c r="F169" s="24">
        <v>2937.885</v>
      </c>
      <c r="G169" s="24">
        <v>2850.404</v>
      </c>
      <c r="H169" s="76">
        <v>2709.306</v>
      </c>
      <c r="I169" s="72">
        <f t="shared" si="12"/>
        <v>-0.049501053184039856</v>
      </c>
      <c r="J169" s="24">
        <v>180.999</v>
      </c>
      <c r="K169" s="24">
        <v>132.658</v>
      </c>
      <c r="L169" s="24">
        <v>115.822</v>
      </c>
      <c r="M169" s="24">
        <v>-91.908</v>
      </c>
      <c r="N169" s="24">
        <v>-641.189</v>
      </c>
      <c r="O169" s="76">
        <v>69.931</v>
      </c>
      <c r="P169" s="72" t="str">
        <f t="shared" si="13"/>
        <v>*</v>
      </c>
    </row>
    <row r="170" spans="1:16" ht="12.75">
      <c r="A170" s="100" t="s">
        <v>123</v>
      </c>
      <c r="B170" s="6" t="s">
        <v>123</v>
      </c>
      <c r="C170" s="24">
        <v>397.093</v>
      </c>
      <c r="D170" s="24">
        <v>382.667</v>
      </c>
      <c r="E170" s="24">
        <v>382.315</v>
      </c>
      <c r="F170" s="24">
        <v>375.626</v>
      </c>
      <c r="G170" s="24">
        <v>408.838</v>
      </c>
      <c r="H170" s="76">
        <v>419.029</v>
      </c>
      <c r="I170" s="72">
        <f t="shared" si="12"/>
        <v>0.024926743600154566</v>
      </c>
      <c r="J170" s="24">
        <v>4.118</v>
      </c>
      <c r="K170" s="24">
        <v>-4.057</v>
      </c>
      <c r="L170" s="24">
        <v>0.39</v>
      </c>
      <c r="M170" s="24">
        <v>-13.05</v>
      </c>
      <c r="N170" s="24">
        <v>3.117</v>
      </c>
      <c r="O170" s="76">
        <v>0.365</v>
      </c>
      <c r="P170" s="72">
        <f t="shared" si="13"/>
        <v>-0.8829002245749118</v>
      </c>
    </row>
    <row r="171" spans="1:16" ht="24.75" thickBot="1">
      <c r="A171" s="101" t="s">
        <v>209</v>
      </c>
      <c r="B171" s="89" t="s">
        <v>210</v>
      </c>
      <c r="C171" s="90">
        <f aca="true" t="shared" si="16" ref="C171:H171">SUM(C159:C170)</f>
        <v>69262.20999999998</v>
      </c>
      <c r="D171" s="90">
        <f t="shared" si="16"/>
        <v>69087.624</v>
      </c>
      <c r="E171" s="90">
        <f t="shared" si="16"/>
        <v>63870.342000000004</v>
      </c>
      <c r="F171" s="90">
        <f t="shared" si="16"/>
        <v>51314.541999999994</v>
      </c>
      <c r="G171" s="90">
        <f t="shared" si="16"/>
        <v>63857.424</v>
      </c>
      <c r="H171" s="91">
        <f t="shared" si="16"/>
        <v>61824.841</v>
      </c>
      <c r="I171" s="86">
        <f t="shared" si="12"/>
        <v>-0.031830018699157026</v>
      </c>
      <c r="J171" s="90">
        <f aca="true" t="shared" si="17" ref="J171:O171">SUM(J159:J170)</f>
        <v>6268.741</v>
      </c>
      <c r="K171" s="90">
        <f t="shared" si="17"/>
        <v>4509.352000000001</v>
      </c>
      <c r="L171" s="90">
        <f t="shared" si="17"/>
        <v>5155.902</v>
      </c>
      <c r="M171" s="90">
        <f t="shared" si="17"/>
        <v>3539.2039999999997</v>
      </c>
      <c r="N171" s="90">
        <f t="shared" si="17"/>
        <v>812.554</v>
      </c>
      <c r="O171" s="91">
        <f t="shared" si="17"/>
        <v>3386.9359999999997</v>
      </c>
      <c r="P171" s="86" t="str">
        <f t="shared" si="13"/>
        <v>*</v>
      </c>
    </row>
    <row r="172" spans="1:16" ht="13.5" thickBot="1">
      <c r="A172" s="102" t="s">
        <v>124</v>
      </c>
      <c r="B172" s="103" t="s">
        <v>125</v>
      </c>
      <c r="C172" s="104">
        <f aca="true" t="shared" si="18" ref="C172:H172">C171+C158+C119+C92+C57+C20</f>
        <v>487579.11600000004</v>
      </c>
      <c r="D172" s="104">
        <f t="shared" si="18"/>
        <v>516459.104</v>
      </c>
      <c r="E172" s="104">
        <f t="shared" si="18"/>
        <v>484093.77600000007</v>
      </c>
      <c r="F172" s="104">
        <f t="shared" si="18"/>
        <v>478230.58599999995</v>
      </c>
      <c r="G172" s="104">
        <f t="shared" si="18"/>
        <v>497986.60199999996</v>
      </c>
      <c r="H172" s="105">
        <f t="shared" si="18"/>
        <v>484618.60599999997</v>
      </c>
      <c r="I172" s="106">
        <f t="shared" si="12"/>
        <v>-0.026844087664832372</v>
      </c>
      <c r="J172" s="104">
        <f aca="true" t="shared" si="19" ref="J172:O172">J171+J158+J119+J92+J57+J20</f>
        <v>31269.520000000004</v>
      </c>
      <c r="K172" s="104">
        <f t="shared" si="19"/>
        <v>12929.491</v>
      </c>
      <c r="L172" s="104">
        <f t="shared" si="19"/>
        <v>19366.637000000002</v>
      </c>
      <c r="M172" s="104">
        <f t="shared" si="19"/>
        <v>33102.046</v>
      </c>
      <c r="N172" s="104">
        <f t="shared" si="19"/>
        <v>29897.319</v>
      </c>
      <c r="O172" s="105">
        <f t="shared" si="19"/>
        <v>26145.189000000002</v>
      </c>
      <c r="P172" s="106">
        <f t="shared" si="13"/>
        <v>-0.12550055073500055</v>
      </c>
    </row>
    <row r="173" spans="1:16" ht="29.25" customHeight="1">
      <c r="A173" s="107" t="s">
        <v>241</v>
      </c>
      <c r="B173" s="108"/>
      <c r="C173" s="108"/>
      <c r="D173" s="108"/>
      <c r="E173" s="108"/>
      <c r="F173" s="108"/>
      <c r="G173" s="108"/>
      <c r="H173" s="108"/>
      <c r="I173" s="108"/>
      <c r="J173" s="108"/>
      <c r="K173" s="108"/>
      <c r="L173" s="108"/>
      <c r="M173" s="108"/>
      <c r="N173" s="108"/>
      <c r="O173" s="108"/>
      <c r="P173" s="108"/>
    </row>
    <row r="174" spans="1:16" ht="12.75">
      <c r="A174" s="109" t="s">
        <v>242</v>
      </c>
      <c r="B174" s="110"/>
      <c r="C174" s="110"/>
      <c r="D174" s="110"/>
      <c r="E174" s="110"/>
      <c r="F174" s="110"/>
      <c r="G174" s="111"/>
      <c r="H174" s="112"/>
      <c r="I174" s="15"/>
      <c r="J174" s="110"/>
      <c r="K174" s="110"/>
      <c r="M174"/>
      <c r="N174" s="14"/>
      <c r="O174" s="14"/>
      <c r="P174" s="15"/>
    </row>
    <row r="175" ht="12.75">
      <c r="B175"/>
    </row>
    <row r="176" ht="12.75">
      <c r="B176"/>
    </row>
    <row r="177" spans="2:13" ht="12.75">
      <c r="B177"/>
      <c r="M177" s="44"/>
    </row>
    <row r="178" ht="12.75">
      <c r="B178"/>
    </row>
    <row r="179" ht="12.75">
      <c r="B179"/>
    </row>
    <row r="180" spans="2:13" ht="12.75">
      <c r="B180"/>
      <c r="M180" s="45"/>
    </row>
    <row r="181" ht="12.75">
      <c r="B181"/>
    </row>
    <row r="182" ht="12.75">
      <c r="B182"/>
    </row>
    <row r="183" ht="12.75">
      <c r="B183"/>
    </row>
    <row r="184" ht="12.75">
      <c r="B184"/>
    </row>
    <row r="185" ht="12.75">
      <c r="B185"/>
    </row>
    <row r="186" ht="12.75">
      <c r="B186"/>
    </row>
    <row r="187" ht="12.75">
      <c r="B187"/>
    </row>
    <row r="188" ht="12.75">
      <c r="B188"/>
    </row>
    <row r="189" ht="12.75">
      <c r="B189"/>
    </row>
    <row r="190" ht="12.75">
      <c r="B190"/>
    </row>
    <row r="191" ht="12.75">
      <c r="B191"/>
    </row>
    <row r="192" ht="12.75">
      <c r="B192"/>
    </row>
    <row r="193" ht="12.75">
      <c r="B193"/>
    </row>
    <row r="194" ht="12.75">
      <c r="B194"/>
    </row>
    <row r="195" ht="12.75">
      <c r="B195"/>
    </row>
    <row r="196" ht="12.75">
      <c r="B196"/>
    </row>
    <row r="197" ht="12.75">
      <c r="B197"/>
    </row>
    <row r="198" ht="12.75">
      <c r="B198"/>
    </row>
    <row r="199" ht="12.75">
      <c r="B199"/>
    </row>
    <row r="200" ht="12.75">
      <c r="B200"/>
    </row>
    <row r="201" ht="12.75">
      <c r="B201"/>
    </row>
    <row r="202" ht="12.75">
      <c r="B202"/>
    </row>
    <row r="203" ht="12.75">
      <c r="B203"/>
    </row>
    <row r="204" ht="12.75">
      <c r="B204"/>
    </row>
    <row r="205" ht="12.75">
      <c r="B205"/>
    </row>
    <row r="206" ht="12.75">
      <c r="B206"/>
    </row>
    <row r="207" ht="12.75">
      <c r="B207"/>
    </row>
    <row r="208" ht="12.75">
      <c r="B208"/>
    </row>
    <row r="209" ht="12.75">
      <c r="B209"/>
    </row>
    <row r="210" ht="12.75">
      <c r="B210"/>
    </row>
    <row r="211" ht="12.75">
      <c r="B211"/>
    </row>
    <row r="212" ht="12.75">
      <c r="B212"/>
    </row>
    <row r="213" ht="12.75">
      <c r="B213"/>
    </row>
    <row r="214" ht="12.75">
      <c r="B214"/>
    </row>
    <row r="215" ht="12.75">
      <c r="B215"/>
    </row>
    <row r="216" ht="12.75">
      <c r="B216"/>
    </row>
    <row r="217" ht="12.75">
      <c r="B217"/>
    </row>
    <row r="218" ht="12.75">
      <c r="B218"/>
    </row>
    <row r="219" ht="12.75">
      <c r="B219"/>
    </row>
    <row r="220" ht="12.75">
      <c r="B220"/>
    </row>
    <row r="221" ht="12.75">
      <c r="B221"/>
    </row>
    <row r="222" ht="12.75">
      <c r="B222"/>
    </row>
    <row r="223" ht="12.75">
      <c r="B223"/>
    </row>
  </sheetData>
  <sheetProtection/>
  <mergeCells count="8">
    <mergeCell ref="A173:P173"/>
    <mergeCell ref="A1:P1"/>
    <mergeCell ref="A2:P2"/>
    <mergeCell ref="J3:O3"/>
    <mergeCell ref="J5:O5"/>
    <mergeCell ref="C3:H3"/>
    <mergeCell ref="C5:H5"/>
    <mergeCell ref="A3:B4"/>
  </mergeCells>
  <printOptions/>
  <pageMargins left="0.7" right="0.7" top="0.75" bottom="0.75" header="0.3" footer="0.3"/>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Amelia Sánchez García</dc:creator>
  <cp:keywords/>
  <dc:description/>
  <cp:lastModifiedBy>Francisco Javier Garrido Domingo</cp:lastModifiedBy>
  <cp:lastPrinted>2011-04-27T13:57:01Z</cp:lastPrinted>
  <dcterms:created xsi:type="dcterms:W3CDTF">2008-08-18T10:17:03Z</dcterms:created>
  <dcterms:modified xsi:type="dcterms:W3CDTF">2017-03-23T13:40:58Z</dcterms:modified>
  <cp:category/>
  <cp:version/>
  <cp:contentType/>
  <cp:contentStatus/>
</cp:coreProperties>
</file>